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12.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acbocc-my.sharepoint.com/personal/rreodica_alachuacounty_us/Documents/Documents/IST/2-APPLICATION/"/>
    </mc:Choice>
  </mc:AlternateContent>
  <xr:revisionPtr revIDLastSave="0" documentId="8_{4C7B8EC8-9763-4E65-AC66-1C48973AE103}" xr6:coauthVersionLast="47" xr6:coauthVersionMax="47" xr10:uidLastSave="{00000000-0000-0000-0000-000000000000}"/>
  <bookViews>
    <workbookView xWindow="28680" yWindow="-120" windowWidth="29040" windowHeight="15720" tabRatio="808" xr2:uid="{8F5A528C-A283-4ACD-A228-082FFB6562A8}"/>
  </bookViews>
  <sheets>
    <sheet name="01. General Information" sheetId="4" r:id="rId1"/>
    <sheet name="02. Features and Amenities" sheetId="15" r:id="rId2"/>
    <sheet name="03. Market Study" sheetId="8" r:id="rId3"/>
    <sheet name="04. Project Timeline" sheetId="3" r:id="rId4"/>
    <sheet name="05. Site Characteristics" sheetId="7" r:id="rId5"/>
    <sheet name="06. Sources and Uses" sheetId="9" r:id="rId6"/>
    <sheet name="07. Debt Assumptions" sheetId="14" r:id="rId7"/>
    <sheet name="08. Set Asides and Revenues" sheetId="5" r:id="rId8"/>
    <sheet name="09. Operating Cash Flow" sheetId="10" r:id="rId9"/>
    <sheet name="10. Supplemental Materials" sheetId="16" r:id="rId10"/>
    <sheet name="Tabulation and Scorecard" sheetId="11" state="hidden" r:id="rId11"/>
    <sheet name="89. Administrative" sheetId="2" state="hidden" r:id="rId12"/>
  </sheets>
  <definedNames>
    <definedName name="_xlnm.Print_Area" localSheetId="3">'04. Project Timeline'!$C$16:$G$17</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5" l="1"/>
  <c r="E102" i="11"/>
  <c r="E103" i="11"/>
  <c r="E82" i="11"/>
  <c r="E83" i="11"/>
  <c r="D35" i="14"/>
  <c r="E35" i="14" s="1"/>
  <c r="F35" i="14" s="1"/>
  <c r="G35" i="14" s="1"/>
  <c r="H35" i="14" s="1"/>
  <c r="E57" i="14"/>
  <c r="G41" i="9"/>
  <c r="G42" i="9"/>
  <c r="G43" i="9"/>
  <c r="G44" i="9"/>
  <c r="D74" i="9"/>
  <c r="D36" i="14"/>
  <c r="E73" i="11"/>
  <c r="D44" i="9"/>
  <c r="D43" i="9"/>
  <c r="D42" i="9"/>
  <c r="D41" i="9"/>
  <c r="C39" i="14"/>
  <c r="C38" i="14"/>
  <c r="C37" i="14"/>
  <c r="C36" i="14"/>
  <c r="G36" i="10"/>
  <c r="G59" i="5"/>
  <c r="D35" i="5"/>
  <c r="G21" i="10" s="1"/>
  <c r="G30" i="10" s="1"/>
  <c r="G20" i="10"/>
  <c r="G59" i="10" s="1"/>
  <c r="D73" i="5"/>
  <c r="E73" i="5" s="1"/>
  <c r="G23" i="10" s="1"/>
  <c r="G34" i="10" s="1"/>
  <c r="G45" i="10" l="1"/>
  <c r="G28" i="10"/>
  <c r="E39" i="14"/>
  <c r="F39" i="14"/>
  <c r="G39" i="14"/>
  <c r="H39" i="14"/>
  <c r="D39" i="14"/>
  <c r="E38" i="14"/>
  <c r="F38" i="14"/>
  <c r="G38" i="14"/>
  <c r="H38" i="14"/>
  <c r="D38" i="14"/>
  <c r="E37" i="14"/>
  <c r="F37" i="14"/>
  <c r="G37" i="14"/>
  <c r="H37" i="14"/>
  <c r="D37" i="14"/>
  <c r="E36" i="14"/>
  <c r="F36" i="14"/>
  <c r="G36" i="14"/>
  <c r="H36" i="14"/>
  <c r="J25" i="11"/>
  <c r="E116" i="4" l="1"/>
  <c r="E118" i="4" s="1"/>
  <c r="D130" i="9"/>
  <c r="E84" i="11" l="1"/>
  <c r="E92" i="4"/>
  <c r="D135" i="9" l="1"/>
  <c r="D123" i="9"/>
  <c r="H59" i="10"/>
  <c r="I59" i="10" s="1"/>
  <c r="J59" i="10" s="1"/>
  <c r="K59" i="10" s="1"/>
  <c r="H45" i="10"/>
  <c r="I45" i="10" s="1"/>
  <c r="J45" i="10" s="1"/>
  <c r="K45" i="10" s="1"/>
  <c r="H28" i="10"/>
  <c r="I28" i="10" s="1"/>
  <c r="J28" i="10" s="1"/>
  <c r="K28" i="10" s="1"/>
  <c r="H20" i="10"/>
  <c r="I20" i="10" l="1"/>
  <c r="E40" i="14"/>
  <c r="H74" i="10" s="1"/>
  <c r="F40" i="14"/>
  <c r="I74" i="10" s="1"/>
  <c r="G40" i="14"/>
  <c r="J74" i="10" s="1"/>
  <c r="H40" i="14"/>
  <c r="K74" i="10" s="1"/>
  <c r="D40" i="14"/>
  <c r="E148" i="4"/>
  <c r="D34" i="9" l="1"/>
  <c r="D53" i="9" s="1"/>
  <c r="D54" i="9" s="1"/>
  <c r="E53" i="9" s="1"/>
  <c r="E156" i="4"/>
  <c r="J20" i="10"/>
  <c r="F68" i="14"/>
  <c r="G74" i="10"/>
  <c r="D143" i="9"/>
  <c r="E58" i="14"/>
  <c r="D69" i="14" s="1"/>
  <c r="D68" i="14"/>
  <c r="E68" i="14"/>
  <c r="L27" i="5"/>
  <c r="J27" i="5"/>
  <c r="H27" i="5"/>
  <c r="F27" i="5"/>
  <c r="N27" i="5"/>
  <c r="H24" i="10"/>
  <c r="H25" i="10"/>
  <c r="I25" i="10" s="1"/>
  <c r="J25" i="10" s="1"/>
  <c r="K25" i="10" s="1"/>
  <c r="D35" i="9" l="1"/>
  <c r="I24" i="10"/>
  <c r="H36" i="10"/>
  <c r="E52" i="9"/>
  <c r="E51" i="9"/>
  <c r="E50" i="9"/>
  <c r="E49" i="9"/>
  <c r="E48" i="9"/>
  <c r="E47" i="9"/>
  <c r="E46" i="9"/>
  <c r="E45" i="9"/>
  <c r="E44" i="9"/>
  <c r="E43" i="9"/>
  <c r="E42" i="9"/>
  <c r="E41" i="9"/>
  <c r="K20" i="10"/>
  <c r="H68" i="14" s="1"/>
  <c r="G68" i="14"/>
  <c r="E22" i="9"/>
  <c r="G69" i="14"/>
  <c r="J78" i="10" s="1"/>
  <c r="E69" i="14"/>
  <c r="H78" i="10" s="1"/>
  <c r="F69" i="14"/>
  <c r="I78" i="10" s="1"/>
  <c r="H69" i="14"/>
  <c r="K78" i="10" s="1"/>
  <c r="G78" i="10"/>
  <c r="E76" i="11"/>
  <c r="E75" i="11"/>
  <c r="E74" i="11"/>
  <c r="E104" i="11"/>
  <c r="E67" i="11"/>
  <c r="D21" i="11"/>
  <c r="D19" i="11"/>
  <c r="D17" i="11"/>
  <c r="D25" i="11"/>
  <c r="D26" i="11"/>
  <c r="D27" i="11"/>
  <c r="D24" i="11"/>
  <c r="E43" i="11"/>
  <c r="E42" i="11"/>
  <c r="D27" i="5"/>
  <c r="D67" i="9"/>
  <c r="D112" i="9"/>
  <c r="D90" i="9"/>
  <c r="H66" i="10"/>
  <c r="I66" i="10" s="1"/>
  <c r="J66" i="10" s="1"/>
  <c r="K66" i="10" s="1"/>
  <c r="H65" i="10"/>
  <c r="I65" i="10" s="1"/>
  <c r="J65" i="10" s="1"/>
  <c r="K65" i="10" s="1"/>
  <c r="H64" i="10"/>
  <c r="I64" i="10" s="1"/>
  <c r="J64" i="10" s="1"/>
  <c r="K64" i="10" s="1"/>
  <c r="H63" i="10"/>
  <c r="I63" i="10" s="1"/>
  <c r="J63" i="10" s="1"/>
  <c r="K63" i="10" s="1"/>
  <c r="H62" i="10"/>
  <c r="I62" i="10" s="1"/>
  <c r="J62" i="10" s="1"/>
  <c r="K62" i="10" s="1"/>
  <c r="H61" i="10"/>
  <c r="I61" i="10" s="1"/>
  <c r="J61" i="10" s="1"/>
  <c r="K61" i="10" s="1"/>
  <c r="H55" i="10"/>
  <c r="I55" i="10" s="1"/>
  <c r="J55" i="10" s="1"/>
  <c r="K55" i="10" s="1"/>
  <c r="H54" i="10"/>
  <c r="I54" i="10" s="1"/>
  <c r="J54" i="10" s="1"/>
  <c r="K54" i="10" s="1"/>
  <c r="H53" i="10"/>
  <c r="I53" i="10" s="1"/>
  <c r="J53" i="10" s="1"/>
  <c r="K53" i="10" s="1"/>
  <c r="H52" i="10"/>
  <c r="I52" i="10" s="1"/>
  <c r="J52" i="10" s="1"/>
  <c r="K52" i="10" s="1"/>
  <c r="H51" i="10"/>
  <c r="I51" i="10" s="1"/>
  <c r="J51" i="10" s="1"/>
  <c r="K51" i="10" s="1"/>
  <c r="H50" i="10"/>
  <c r="I50" i="10" s="1"/>
  <c r="J50" i="10" s="1"/>
  <c r="K50" i="10" s="1"/>
  <c r="H49" i="10"/>
  <c r="I49" i="10" s="1"/>
  <c r="J49" i="10" s="1"/>
  <c r="K49" i="10" s="1"/>
  <c r="H48" i="10"/>
  <c r="I48" i="10" s="1"/>
  <c r="J48" i="10" s="1"/>
  <c r="K48" i="10" s="1"/>
  <c r="H47" i="10"/>
  <c r="I47" i="10" s="1"/>
  <c r="J47" i="10" s="1"/>
  <c r="K47" i="10" s="1"/>
  <c r="G67" i="10"/>
  <c r="H67" i="10" s="1"/>
  <c r="I67" i="10" s="1"/>
  <c r="J67" i="10" s="1"/>
  <c r="K67" i="10" s="1"/>
  <c r="H60" i="10"/>
  <c r="I60" i="10" s="1"/>
  <c r="J60" i="10" s="1"/>
  <c r="K60" i="10" s="1"/>
  <c r="H46" i="10"/>
  <c r="I46" i="10" s="1"/>
  <c r="J46" i="10" s="1"/>
  <c r="K46" i="10" s="1"/>
  <c r="G56" i="10"/>
  <c r="E54" i="9" l="1"/>
  <c r="E35" i="9"/>
  <c r="E24" i="9"/>
  <c r="E26" i="9"/>
  <c r="E27" i="9"/>
  <c r="E29" i="9"/>
  <c r="E31" i="9"/>
  <c r="E32" i="9"/>
  <c r="E33" i="9"/>
  <c r="E34" i="9"/>
  <c r="E23" i="9"/>
  <c r="E25" i="9"/>
  <c r="E30" i="9"/>
  <c r="E28" i="9"/>
  <c r="D137" i="9"/>
  <c r="J24" i="10"/>
  <c r="I36" i="10"/>
  <c r="G69" i="10"/>
  <c r="E77" i="11"/>
  <c r="E44" i="11"/>
  <c r="I56" i="10"/>
  <c r="I69" i="10" s="1"/>
  <c r="K56" i="10"/>
  <c r="K69" i="10" s="1"/>
  <c r="J56" i="10"/>
  <c r="J69" i="10" s="1"/>
  <c r="H56" i="10"/>
  <c r="H69" i="10" s="1"/>
  <c r="D141" i="9" l="1"/>
  <c r="E110" i="11"/>
  <c r="E109" i="11"/>
  <c r="E93" i="9"/>
  <c r="E94" i="11"/>
  <c r="E95" i="11"/>
  <c r="D145" i="9"/>
  <c r="E90" i="9"/>
  <c r="E67" i="9"/>
  <c r="E135" i="9"/>
  <c r="E130" i="9"/>
  <c r="E123" i="9"/>
  <c r="E112" i="9"/>
  <c r="E74" i="9"/>
  <c r="K24" i="10"/>
  <c r="K36" i="10" s="1"/>
  <c r="J36" i="10"/>
  <c r="G60" i="5"/>
  <c r="G61" i="5"/>
  <c r="G62" i="5"/>
  <c r="G63" i="5"/>
  <c r="E64" i="5"/>
  <c r="G64" i="5" l="1"/>
  <c r="G22" i="10" s="1"/>
  <c r="G32" i="10" s="1"/>
  <c r="E160" i="4"/>
  <c r="E96" i="11"/>
  <c r="F64" i="5" l="1"/>
  <c r="E111" i="11"/>
  <c r="T27" i="5"/>
  <c r="P27" i="5"/>
  <c r="R27" i="5"/>
  <c r="H22" i="10" l="1"/>
  <c r="H32" i="10" s="1"/>
  <c r="D31" i="5"/>
  <c r="D34" i="5" s="1"/>
  <c r="E50" i="11" s="1"/>
  <c r="D29" i="5"/>
  <c r="E158" i="4" s="1"/>
  <c r="D31" i="11" s="1"/>
  <c r="E89" i="11"/>
  <c r="D30" i="5"/>
  <c r="H23" i="10"/>
  <c r="H34" i="10" s="1"/>
  <c r="D33" i="5" l="1"/>
  <c r="E51" i="11"/>
  <c r="E52" i="11" s="1"/>
  <c r="H37" i="10"/>
  <c r="I22" i="10"/>
  <c r="I32" i="10" s="1"/>
  <c r="D75" i="5"/>
  <c r="G37" i="10"/>
  <c r="I23" i="10"/>
  <c r="I34" i="10" s="1"/>
  <c r="E36" i="11" l="1"/>
  <c r="E34" i="11"/>
  <c r="J22" i="10"/>
  <c r="J32" i="10" s="1"/>
  <c r="I37" i="10"/>
  <c r="E53" i="11"/>
  <c r="J24" i="11" s="1"/>
  <c r="J23" i="10"/>
  <c r="G26" i="10"/>
  <c r="G39" i="10" s="1"/>
  <c r="G73" i="10" s="1"/>
  <c r="G76" i="10" s="1"/>
  <c r="H21" i="10"/>
  <c r="H30" i="10" s="1"/>
  <c r="E35" i="11"/>
  <c r="K22" i="10" l="1"/>
  <c r="K32" i="10" s="1"/>
  <c r="J34" i="10"/>
  <c r="J37" i="10" s="1"/>
  <c r="G75" i="10"/>
  <c r="G79" i="10" s="1"/>
  <c r="I21" i="10"/>
  <c r="I30" i="10" s="1"/>
  <c r="H26" i="10"/>
  <c r="H39" i="10" s="1"/>
  <c r="H73" i="10" s="1"/>
  <c r="K23" i="10"/>
  <c r="K34" i="10" s="1"/>
  <c r="E37" i="11"/>
  <c r="K37" i="10" l="1"/>
  <c r="H76" i="10"/>
  <c r="H75" i="10"/>
  <c r="H79" i="10" s="1"/>
  <c r="I26" i="10"/>
  <c r="I39" i="10" s="1"/>
  <c r="I73" i="10" s="1"/>
  <c r="J21" i="10"/>
  <c r="J30" i="10" s="1"/>
  <c r="I75" i="10" l="1"/>
  <c r="I79" i="10" s="1"/>
  <c r="I76" i="10"/>
  <c r="K21" i="10"/>
  <c r="K30" i="10" s="1"/>
  <c r="J26" i="10"/>
  <c r="J39" i="10" s="1"/>
  <c r="J73" i="10" s="1"/>
  <c r="J75" i="10" l="1"/>
  <c r="J79" i="10" s="1"/>
  <c r="J76" i="10"/>
  <c r="K26" i="10"/>
  <c r="K39" i="10" s="1"/>
  <c r="K73" i="10" s="1"/>
  <c r="K75" i="10" l="1"/>
  <c r="K79" i="10" s="1"/>
  <c r="K76" i="10"/>
</calcChain>
</file>

<file path=xl/sharedStrings.xml><?xml version="1.0" encoding="utf-8"?>
<sst xmlns="http://schemas.openxmlformats.org/spreadsheetml/2006/main" count="944" uniqueCount="612">
  <si>
    <t>PROJECT CHARACTERISTICS</t>
  </si>
  <si>
    <t>SIMPLE</t>
  </si>
  <si>
    <t>Project Type</t>
  </si>
  <si>
    <t>Development Type</t>
  </si>
  <si>
    <t>Mixed-Use</t>
  </si>
  <si>
    <t>Project Name</t>
  </si>
  <si>
    <t>Direction</t>
  </si>
  <si>
    <t>Name</t>
  </si>
  <si>
    <t>Number</t>
  </si>
  <si>
    <t>Estimated Completion Date (Future)</t>
  </si>
  <si>
    <t>1 BR</t>
  </si>
  <si>
    <t>2 BR</t>
  </si>
  <si>
    <t>3 BR</t>
  </si>
  <si>
    <t>4 BR</t>
  </si>
  <si>
    <t># of units</t>
  </si>
  <si>
    <t>Rent</t>
  </si>
  <si>
    <t>PROJECT CHARACTERISTICS CONT.</t>
  </si>
  <si>
    <t>Retail</t>
  </si>
  <si>
    <t>Restaurant</t>
  </si>
  <si>
    <t>Convenience</t>
  </si>
  <si>
    <t>Café</t>
  </si>
  <si>
    <t>Healthcare/Pharmacy</t>
  </si>
  <si>
    <t>Market Rate</t>
  </si>
  <si>
    <t>Gross Square Footage</t>
  </si>
  <si>
    <t xml:space="preserve">Residential </t>
  </si>
  <si>
    <t>Are all utilities presently available to the site?</t>
  </si>
  <si>
    <t>If "No", please explain:</t>
  </si>
  <si>
    <t>If "Yes", please describe the existing environmental hazards.</t>
  </si>
  <si>
    <t>Is the project affected by a noise source (airport, railroad tracks, major street or highway, etc.)?</t>
  </si>
  <si>
    <t>Total</t>
  </si>
  <si>
    <t>If you included other uses in your project's gross square footage calculation, please describe the uses and programming in the following box.</t>
  </si>
  <si>
    <t>Sources</t>
  </si>
  <si>
    <t>Grant 1</t>
  </si>
  <si>
    <t>Grant 2</t>
  </si>
  <si>
    <t>Grant 3</t>
  </si>
  <si>
    <t>Enter Additional Lines Here</t>
  </si>
  <si>
    <t>Amount</t>
  </si>
  <si>
    <t>Notes (include sources of estimates)</t>
  </si>
  <si>
    <t>Permits</t>
  </si>
  <si>
    <t xml:space="preserve">Security </t>
  </si>
  <si>
    <t>Appraisal</t>
  </si>
  <si>
    <t>Statement of Need. Please use this section to describe any extraordinary needs or costs that your project faces.</t>
  </si>
  <si>
    <t>Notes</t>
  </si>
  <si>
    <t>Utilities</t>
  </si>
  <si>
    <t>Insurance</t>
  </si>
  <si>
    <t>Personnel/Salaries</t>
  </si>
  <si>
    <t>Supplies</t>
  </si>
  <si>
    <t>Enter Additional Expenses Here</t>
  </si>
  <si>
    <t>Metric</t>
  </si>
  <si>
    <t>$20,000 or less per unit</t>
  </si>
  <si>
    <t>20 pts</t>
  </si>
  <si>
    <t>10 pts</t>
  </si>
  <si>
    <t>$40,001+ per unit</t>
  </si>
  <si>
    <t>5 pts</t>
  </si>
  <si>
    <t>$20,001-$40,000 per unit</t>
  </si>
  <si>
    <t>Available Points</t>
  </si>
  <si>
    <t>Points Awarded</t>
  </si>
  <si>
    <t>Are you using fee waivers, increased density, or other local forms of regulatory relief within your sources of funding?</t>
  </si>
  <si>
    <t>Local Government Contribution</t>
  </si>
  <si>
    <t>0 pts</t>
  </si>
  <si>
    <t>Employment Center</t>
  </si>
  <si>
    <t>Transportation/Transit</t>
  </si>
  <si>
    <t>Medical Facility</t>
  </si>
  <si>
    <t>Grocery, Market</t>
  </si>
  <si>
    <t>20 pts (1/4 mile)</t>
  </si>
  <si>
    <t>10 pts (1/2 mile)</t>
  </si>
  <si>
    <t>50+ years</t>
  </si>
  <si>
    <t>30-49 years</t>
  </si>
  <si>
    <t xml:space="preserve"> </t>
  </si>
  <si>
    <t>Funding requested does not exceed 10% of total costs</t>
  </si>
  <si>
    <t>Funding requested exceeds 10% of total costs</t>
  </si>
  <si>
    <t>Acquisition Costs</t>
  </si>
  <si>
    <t>10 pts (1/4 mile)</t>
  </si>
  <si>
    <t>5 pts (1/2 mile)</t>
  </si>
  <si>
    <t>Annual Growth Rate</t>
  </si>
  <si>
    <t>Site Characteristics</t>
  </si>
  <si>
    <t>Number of Units</t>
  </si>
  <si>
    <t>Email</t>
  </si>
  <si>
    <t>Local Government</t>
  </si>
  <si>
    <t>Proprietorship</t>
  </si>
  <si>
    <t>Corporation</t>
  </si>
  <si>
    <t>Nonprofit</t>
  </si>
  <si>
    <t>Public Housing Authority</t>
  </si>
  <si>
    <t>LLC</t>
  </si>
  <si>
    <t>Enter Additional Income Here</t>
  </si>
  <si>
    <t>Permanent-Bridged Source</t>
  </si>
  <si>
    <t>Bridged Source</t>
  </si>
  <si>
    <t>Permanent Source</t>
  </si>
  <si>
    <t>ALACHUA COUNTY INFRASTRUCTURE SALES SURTAX HOUSING APPLICATION</t>
  </si>
  <si>
    <t>Have you received assistance from Alachua County previously?</t>
  </si>
  <si>
    <t>Renter</t>
  </si>
  <si>
    <t>For-sale</t>
  </si>
  <si>
    <t>Organization address information</t>
  </si>
  <si>
    <t>Street type (Ave., Blvd., etc.,)</t>
  </si>
  <si>
    <t>Phone number</t>
  </si>
  <si>
    <t>Applicant type</t>
  </si>
  <si>
    <t>Primary project address information</t>
  </si>
  <si>
    <t>Are there any soil, slope or erosion concerns associated with the site?</t>
  </si>
  <si>
    <t>Has a Phase One Environmental Assessment been completed for the site?</t>
  </si>
  <si>
    <t>Does this project contain scattered site units?</t>
  </si>
  <si>
    <t>If applicable, please describe the services that will be provided to the participants/residents of the project.</t>
  </si>
  <si>
    <t>Briefly describe the households that will be targeted by the project and how strong the market demand is for your project.</t>
  </si>
  <si>
    <t>If applicable, describe how other organizations will provide needed services to participants/residents.</t>
  </si>
  <si>
    <t>If applicable, please describe the specific trainings that staff are provided/will be provided and their frequency. Specifically discuss trainings focus on case management basics, community networking, progressive engagement, trauma informed care, harm reduction, de-escalation, and/or trainings related to cultural competency.</t>
  </si>
  <si>
    <t>Are you using governmental contribution within your uses sources of funding? Examples include general funds, CRA funding, other Federal (HOME, CDBG, etc.) or state (SAIL) dollars.</t>
  </si>
  <si>
    <t>Signage</t>
  </si>
  <si>
    <t>Please describe how gap funds will be used.</t>
  </si>
  <si>
    <t>Please provide a narrative description of your project.</t>
  </si>
  <si>
    <t xml:space="preserve">Primary Contact </t>
  </si>
  <si>
    <t xml:space="preserve">Requested Alachua County IST funding </t>
  </si>
  <si>
    <t>Include additional details regarding relevant financing and letters of intent from financial institutions or other sources.</t>
  </si>
  <si>
    <t xml:space="preserve">Landscaping </t>
  </si>
  <si>
    <t>Street Type (Ave., Blvd., etc.,)</t>
  </si>
  <si>
    <t>Street type (Ave., Blvd., etc.)</t>
  </si>
  <si>
    <t>Yes</t>
  </si>
  <si>
    <t>No</t>
  </si>
  <si>
    <t>Commercial Athletic/Gym Space</t>
  </si>
  <si>
    <t>Actual Completion Date (Past)</t>
  </si>
  <si>
    <t>Will the project require regulatory incentives or entitlement changes? If yes, please list the regulatory incentives required:</t>
  </si>
  <si>
    <t xml:space="preserve">If there is any supplemental information about your cash flow, please let us know. </t>
  </si>
  <si>
    <t>Debt Service</t>
  </si>
  <si>
    <t xml:space="preserve">How do you plan on using gap funding? </t>
  </si>
  <si>
    <t>Land Acquisition</t>
  </si>
  <si>
    <t>Construction Costs</t>
  </si>
  <si>
    <t>Lender</t>
  </si>
  <si>
    <t>Notes/Comments</t>
  </si>
  <si>
    <t>30-year</t>
  </si>
  <si>
    <t>Interest Only</t>
  </si>
  <si>
    <t>Both Land Acquisition and Construction Costs</t>
  </si>
  <si>
    <t>Pre-Construction Loan</t>
  </si>
  <si>
    <t>Bridge Loan</t>
  </si>
  <si>
    <t>Construction Loan</t>
  </si>
  <si>
    <t>Permanent Loan</t>
  </si>
  <si>
    <t>Other (specify in notes section)</t>
  </si>
  <si>
    <t xml:space="preserve">Secondary Contact </t>
  </si>
  <si>
    <t>How is the property currently zoned? Please be clear if it has the necessary zoning for the proposed project</t>
  </si>
  <si>
    <t>Notes:</t>
  </si>
  <si>
    <t>Total FF&amp;E Costs</t>
  </si>
  <si>
    <t>Total number of units</t>
  </si>
  <si>
    <t>Points available: 20</t>
  </si>
  <si>
    <t>Points available: 10</t>
  </si>
  <si>
    <t>Points available: 50</t>
  </si>
  <si>
    <t>Please note you can give up to 10 points for each metric for a total of 20 points.</t>
  </si>
  <si>
    <t>Application Number:</t>
  </si>
  <si>
    <t>Street number</t>
  </si>
  <si>
    <t>Street name</t>
  </si>
  <si>
    <t>Last name</t>
  </si>
  <si>
    <t>First name</t>
  </si>
  <si>
    <t>Name of proposed development</t>
  </si>
  <si>
    <t>Total requested IST funding</t>
  </si>
  <si>
    <t>a.</t>
  </si>
  <si>
    <t>b.</t>
  </si>
  <si>
    <t>c.</t>
  </si>
  <si>
    <t>d.</t>
  </si>
  <si>
    <t>e.</t>
  </si>
  <si>
    <t>f.</t>
  </si>
  <si>
    <t>Select the development category</t>
  </si>
  <si>
    <t>Florida Green Building Coalition (FGBC)</t>
  </si>
  <si>
    <t>Deferred Developer Fee</t>
  </si>
  <si>
    <t>Tax Credit Equity</t>
  </si>
  <si>
    <t>Other Developer Equity</t>
  </si>
  <si>
    <t>First Mortgage</t>
  </si>
  <si>
    <t>Second Mortgage</t>
  </si>
  <si>
    <t>Third Mortgage</t>
  </si>
  <si>
    <t>Fourth Mortgage</t>
  </si>
  <si>
    <t>IST per unit</t>
  </si>
  <si>
    <t>0 Bedroom/1 bathroom</t>
  </si>
  <si>
    <t>1 Bedroom/1 bathroom</t>
  </si>
  <si>
    <t>3 Bedrooms/1</t>
  </si>
  <si>
    <t xml:space="preserve">2 Bedrooms/1 </t>
  </si>
  <si>
    <t xml:space="preserve">2 Bedrooms/1.5 </t>
  </si>
  <si>
    <t xml:space="preserve">2 Bedrooms/2 </t>
  </si>
  <si>
    <t>3 Bedrooms/1.5</t>
  </si>
  <si>
    <t>3 Bedrooms/2</t>
  </si>
  <si>
    <t>3 Bedrooms/2.5</t>
  </si>
  <si>
    <t>3 Bedrooms/3</t>
  </si>
  <si>
    <t>4 Bedrooms/1</t>
  </si>
  <si>
    <t>4 Bedrooms/1.5</t>
  </si>
  <si>
    <t>4 Bedrooms/2</t>
  </si>
  <si>
    <t>4 Bedrooms/2.5</t>
  </si>
  <si>
    <t>4 Bedrooms/3</t>
  </si>
  <si>
    <t>4 Bedrooms/3.5</t>
  </si>
  <si>
    <t>4 Bedrooms/4</t>
  </si>
  <si>
    <t>City</t>
  </si>
  <si>
    <t>Zip code</t>
  </si>
  <si>
    <t>New Construction</t>
  </si>
  <si>
    <t>Garden Apartments</t>
  </si>
  <si>
    <t>Townhomes</t>
  </si>
  <si>
    <t>Duplexes</t>
  </si>
  <si>
    <t>Quadplexes</t>
  </si>
  <si>
    <t>Mid-rise 4 stories</t>
  </si>
  <si>
    <t>Mid-rise 5-6 stories</t>
  </si>
  <si>
    <t>High-rise</t>
  </si>
  <si>
    <t xml:space="preserve">b. </t>
  </si>
  <si>
    <t>Select the number of new construction and rehabilitation units</t>
  </si>
  <si>
    <t xml:space="preserve">a. </t>
  </si>
  <si>
    <t>Complete the following table:</t>
  </si>
  <si>
    <t>Structured Parking Spaces</t>
  </si>
  <si>
    <t>Surface Parking Spaces</t>
  </si>
  <si>
    <t>Average Parking Space/Unit</t>
  </si>
  <si>
    <t>Net Operating Income</t>
  </si>
  <si>
    <t>MULTIFAMILY RENTAL DEVELOPMENT PROGRAM</t>
  </si>
  <si>
    <t>Development type</t>
  </si>
  <si>
    <t>Seller name</t>
  </si>
  <si>
    <t>Alachua County</t>
  </si>
  <si>
    <t>Funding as a percent of Total Development Costs</t>
  </si>
  <si>
    <t>Community Housing Development Organization</t>
  </si>
  <si>
    <t>There are no existing units</t>
  </si>
  <si>
    <t>30 - 49 years</t>
  </si>
  <si>
    <t>Leadership in Energy and Environmental Design (LEED)</t>
  </si>
  <si>
    <t>Enterprise Green Communities</t>
  </si>
  <si>
    <t>Infrastructure Sales Tax</t>
  </si>
  <si>
    <t>Percent of Total</t>
  </si>
  <si>
    <t>Committed (fully executed)</t>
  </si>
  <si>
    <t>Awarded (pending closing conditions)</t>
  </si>
  <si>
    <t>Applied / Not yet awarded</t>
  </si>
  <si>
    <t>Source Status</t>
  </si>
  <si>
    <t>Air Conditioning (in unit or commercial).</t>
  </si>
  <si>
    <t>On-site laundry facility open 7 days a week for resident use. If the proposed Development will have an on-site laundry facility, the following requirements must be met: 1) There must be a minimum of one Energy Star certified washer and one Energy Star certified or commercial grade dryer per every 15 units. To determine the required number of washers and dryers for the on-site laundry facility; divide the total number of the Development's units by 15, and then round the equation's total up to the nearest whole number; 2) At least one washing machine and one dryer shall be front loading that meets the accessibility standards of Section 504; 3) If the proposed development consists of scattered sites, the laundry facility shall be located on each of the scattered sites, or no more than 1/16 mile from the scattered site with the most units, or a combination of the both.</t>
  </si>
  <si>
    <t>Programmable thermostat in each unit.</t>
  </si>
  <si>
    <t>Energy Star qualified ceiling fans in all bedrooms and living areas.</t>
  </si>
  <si>
    <t>Energy Star qualified ventilation fans in all bathrooms.</t>
  </si>
  <si>
    <t>Water heaters installed with efficiency specifications.</t>
  </si>
  <si>
    <t>Install daylight sensors, timers or motion detectors on all outdoor lighting attached to buildings.</t>
  </si>
  <si>
    <t>FL Yards and Neighborhoods certification on all landscaping.</t>
  </si>
  <si>
    <t>Eco-friendly flooring - Carpet and Rug Institute Green Label certified carpet and pad, FloorScore certified flooring, bamboo, cork, 80% recycled content tile, and/or natural linoleum.</t>
  </si>
  <si>
    <t>Eco-friendly cabinets - formaldehyde free and material must be certified by the Forest Stewardship Council, the Environmental Stewardship Program, or a certification program endorsed by the Programme for the Endorsement of Forest Certification.</t>
  </si>
  <si>
    <t>Low-flow water fixtures in bathrooms - WaterSense labeled products or the following specifications: Toilets: 1.28 gallons/flush or less; Urinals: 0.5 gallons/flush; Lavatory Faucets: 1.5 gallons/minute or less at 60 psi flow rate; and Showerheads: 2.0 gallons/minute or less at 80 psi flow rate.</t>
  </si>
  <si>
    <t>Low-VOC paint for all interior walls (50 grams per liter or less for flat paint; 150 grams per liter or less for non-flat paint).</t>
  </si>
  <si>
    <t>Seller email</t>
  </si>
  <si>
    <t>Seller phone number</t>
  </si>
  <si>
    <t>Structured parking</t>
  </si>
  <si>
    <t>Other uses</t>
  </si>
  <si>
    <t>Average residential SF / unit</t>
  </si>
  <si>
    <t>g.</t>
  </si>
  <si>
    <t>Authorized principal representative contact information</t>
  </si>
  <si>
    <t>Federal employer identification number</t>
  </si>
  <si>
    <t>Number of units by bedroom</t>
  </si>
  <si>
    <t>Total number of units in proposed development</t>
  </si>
  <si>
    <t>Total market rate units</t>
  </si>
  <si>
    <t>Gross potential residential income</t>
  </si>
  <si>
    <t>Gross potential commercial income</t>
  </si>
  <si>
    <t>Gross potential parking income</t>
  </si>
  <si>
    <t>Gross potential revenue</t>
  </si>
  <si>
    <t>Lease up &amp; vacancy</t>
  </si>
  <si>
    <t>Total vacancy allowance</t>
  </si>
  <si>
    <t>Property expenses</t>
  </si>
  <si>
    <t>Property management</t>
  </si>
  <si>
    <t>Property taxes</t>
  </si>
  <si>
    <t>Total property expenses</t>
  </si>
  <si>
    <t>Professional expenses</t>
  </si>
  <si>
    <t>Professional services (accounting, legal, consultants, etc.)</t>
  </si>
  <si>
    <t>Total professional expenses</t>
  </si>
  <si>
    <t>Debt coverage ratio</t>
  </si>
  <si>
    <t>IST debt service</t>
  </si>
  <si>
    <t>Loan type</t>
  </si>
  <si>
    <t>Principal amount</t>
  </si>
  <si>
    <t>Interest rate:</t>
  </si>
  <si>
    <t>Status of funds:</t>
  </si>
  <si>
    <t>Site acquisition</t>
  </si>
  <si>
    <t>Legal fees (associated with acquisition)</t>
  </si>
  <si>
    <t>Closing costs</t>
  </si>
  <si>
    <t>Holding costs</t>
  </si>
  <si>
    <t>Pre-construction general contractor expenses</t>
  </si>
  <si>
    <t>General conditions</t>
  </si>
  <si>
    <t>General contractor fee</t>
  </si>
  <si>
    <t>Payment and performance bonds</t>
  </si>
  <si>
    <t>Contractor's contingency</t>
  </si>
  <si>
    <t>GC liability insurance</t>
  </si>
  <si>
    <t>Utility connections/new services</t>
  </si>
  <si>
    <t>Owner's hard cost contingency</t>
  </si>
  <si>
    <t>Legal fees</t>
  </si>
  <si>
    <t>Environmental studies/testing/remediation</t>
  </si>
  <si>
    <t>Development consultants/owner's reps</t>
  </si>
  <si>
    <t>Architect and engineering</t>
  </si>
  <si>
    <t>Construction inspector/plan &amp; cost review</t>
  </si>
  <si>
    <t>Title/survey/zoning</t>
  </si>
  <si>
    <t>Relocation expenses</t>
  </si>
  <si>
    <t>General liability insurance</t>
  </si>
  <si>
    <t>Builder's risk insurance</t>
  </si>
  <si>
    <t xml:space="preserve">CIV consultant fees </t>
  </si>
  <si>
    <t>Other professional fees</t>
  </si>
  <si>
    <t>Owner's soft cost contingency</t>
  </si>
  <si>
    <t>Legal fees associated w/financing</t>
  </si>
  <si>
    <t>Loan fees</t>
  </si>
  <si>
    <t>Debt carry costs</t>
  </si>
  <si>
    <t xml:space="preserve">Loan servicing expenses </t>
  </si>
  <si>
    <t>Title costs</t>
  </si>
  <si>
    <t>Furniture, fixtures, and equipment</t>
  </si>
  <si>
    <t>Total project costs</t>
  </si>
  <si>
    <t>IST funding being requested</t>
  </si>
  <si>
    <t>h.</t>
  </si>
  <si>
    <t>i.</t>
  </si>
  <si>
    <t>Select all that apply:</t>
  </si>
  <si>
    <t>Complete the following tables:</t>
  </si>
  <si>
    <t>Please complete the following tables:</t>
  </si>
  <si>
    <t>Please complete the following table:</t>
  </si>
  <si>
    <t>Street Number</t>
  </si>
  <si>
    <t>Energy Star qualified refrigerators, dishwashers and washing machines that are provided by the applicant.</t>
  </si>
  <si>
    <t>Energy efficient windows in each unit.</t>
  </si>
  <si>
    <t>Utilizes Energy Star qualified appliances and specifications for HVAC systems, low-flow fixtures, low or no-VOC paints in all units.</t>
  </si>
  <si>
    <t>IST debt coverage ratio</t>
  </si>
  <si>
    <t>Existing units are currently occupied</t>
  </si>
  <si>
    <t>Existing units are not currently occupied</t>
  </si>
  <si>
    <t>For proposed mixed-use developments, complete the following table:</t>
  </si>
  <si>
    <t>Rent/SF</t>
  </si>
  <si>
    <t>Date Application Submitted:</t>
  </si>
  <si>
    <t>Regulatory Relief</t>
  </si>
  <si>
    <t>Lender/Investor</t>
  </si>
  <si>
    <t>Fax number</t>
  </si>
  <si>
    <t>If you have received assistance, please list which program(s)</t>
  </si>
  <si>
    <t>Single Family Homes</t>
  </si>
  <si>
    <t>IST as a percent of Total Development Cost</t>
  </si>
  <si>
    <t>Financial</t>
  </si>
  <si>
    <t>IRS Determination letter (Optional)</t>
  </si>
  <si>
    <t>Audited Financial Statement (Required)</t>
  </si>
  <si>
    <t>Participant Income Documentation (Required)</t>
  </si>
  <si>
    <t>Property Appraisal (Required)</t>
  </si>
  <si>
    <t>Project Pro-Forma (Required)</t>
  </si>
  <si>
    <t>Regulatory</t>
  </si>
  <si>
    <t>Participant Selection Plan/Affirmative Fair housing Marketing Plan (HUD-93.2) (Required)</t>
  </si>
  <si>
    <t>Evidence of Site Control (Required)</t>
  </si>
  <si>
    <t>Copy of Deed (if available)</t>
  </si>
  <si>
    <t>Title Commitment (Required)</t>
  </si>
  <si>
    <t>Legal</t>
  </si>
  <si>
    <t>General Liability and Property Insurance Documents (Required)</t>
  </si>
  <si>
    <t>Location Map and Legal Description (Required)</t>
  </si>
  <si>
    <t>Articles of Incorporation (Required)</t>
  </si>
  <si>
    <t>Environmental</t>
  </si>
  <si>
    <t>Environmental Information (Required)</t>
  </si>
  <si>
    <t>Other</t>
  </si>
  <si>
    <t>Color Photographs (Required)</t>
  </si>
  <si>
    <t>General Specifications (Required)</t>
  </si>
  <si>
    <t>Project Schedule (Required)</t>
  </si>
  <si>
    <t>Preliminary Floor Plans and Elevations (Optional)</t>
  </si>
  <si>
    <t>Funding Commitment Documentation (Optional)</t>
  </si>
  <si>
    <t>MULTIFAMILY RENTAL DEVELOPMENT PROGRAM SCORECARD</t>
  </si>
  <si>
    <t>80% of units at 60% AMI or below</t>
  </si>
  <si>
    <t>Points available: 15</t>
  </si>
  <si>
    <t>60% of units at 60% AMI or below</t>
  </si>
  <si>
    <t>40% of units at 60% AMI or below</t>
  </si>
  <si>
    <t>Includes Mixed Income (Market-Rate + Workforce)</t>
  </si>
  <si>
    <t>Timeline and Phasing</t>
  </si>
  <si>
    <t>Expected to be completed/obtained after 12 months</t>
  </si>
  <si>
    <t>Expected to be completed/obtained within 6 months</t>
  </si>
  <si>
    <t>Completed</t>
  </si>
  <si>
    <t>Property Acquisition Completed</t>
  </si>
  <si>
    <t>Environmental Reviews Completed</t>
  </si>
  <si>
    <t>Final Bid Specifications Completed</t>
  </si>
  <si>
    <t>Detailed Program Design Completed</t>
  </si>
  <si>
    <t>Closing on First Sale (homebuyer projects)</t>
  </si>
  <si>
    <t>Closing on Final Sale (homebuyer projects)</t>
  </si>
  <si>
    <t>Expected to be completed/obtained within 6-12 months</t>
  </si>
  <si>
    <t>Awarded (pending closing conditions) and expected to close within 6 months</t>
  </si>
  <si>
    <t>Awarded (pending closing conditions) and expected to close within 12</t>
  </si>
  <si>
    <t>Not yet obtained, but expected within 6 months</t>
  </si>
  <si>
    <t>Not yet obtained, but expected within 6-12 months</t>
  </si>
  <si>
    <t>Not yet obtained, but expected  in more than 12 months</t>
  </si>
  <si>
    <t>Senior debt service</t>
  </si>
  <si>
    <t>State</t>
  </si>
  <si>
    <t>Housing tenure type</t>
  </si>
  <si>
    <t>If "Yes", please describe and note locations:</t>
  </si>
  <si>
    <t>Has site control been obtained?</t>
  </si>
  <si>
    <t>If not, please describe where you are in the process and anticipated timeline to obtain site control</t>
  </si>
  <si>
    <t>Requested gap funding for construction costs, if applicable.</t>
  </si>
  <si>
    <t>Requested funding for land acquisition, if applicable</t>
  </si>
  <si>
    <t>Pre-Development</t>
  </si>
  <si>
    <t>Purchase Contract/Option Signed (if applicable)</t>
  </si>
  <si>
    <t>Environmental Remediation Completed (if applicable)</t>
  </si>
  <si>
    <t>Zoning/Entitlement Approvals Obtained</t>
  </si>
  <si>
    <t>Building Permits Obtained</t>
  </si>
  <si>
    <t>Full Capital Stack Committed</t>
  </si>
  <si>
    <t>Construction Start</t>
  </si>
  <si>
    <t>Marketing of Residential Units Begins</t>
  </si>
  <si>
    <t>Construction Completion</t>
  </si>
  <si>
    <t>Construction/Lease-up</t>
  </si>
  <si>
    <t>Residential Lease-up Begins (rental projects)</t>
  </si>
  <si>
    <t>Stabilized Residential Occupancy (rental projects)</t>
  </si>
  <si>
    <t>Commercial Lease-up Begins (if applicable)</t>
  </si>
  <si>
    <t>Stabilized Commercial Occupancy (if applicable)</t>
  </si>
  <si>
    <t>If the property has not been subdivided or zoned, please explain the anticipated schedule:</t>
  </si>
  <si>
    <t>Is any portion of the site within a designated floodplain?</t>
  </si>
  <si>
    <t>Is any portion of the site within a designated wetland?</t>
  </si>
  <si>
    <t>https://msc.fema.gov/portal/search</t>
  </si>
  <si>
    <r>
      <rPr>
        <sz val="10"/>
        <color theme="1"/>
        <rFont val="Segoe UI Semibold"/>
        <family val="2"/>
      </rPr>
      <t>Use the following link to search the National Wetlands Inventory.</t>
    </r>
    <r>
      <rPr>
        <sz val="10"/>
        <color theme="1"/>
        <rFont val="Segoe UI Semilight"/>
        <family val="2"/>
      </rPr>
      <t xml:space="preserve"> </t>
    </r>
  </si>
  <si>
    <t>https://fwsprimary.wim.usgs.gov/wetlands/apps/wetlands-mapper/</t>
  </si>
  <si>
    <t>Please provide additional comments or information related to any other environmental concerns or mediation, if applicable.</t>
  </si>
  <si>
    <t>Efficiency/Studio</t>
  </si>
  <si>
    <t>Total number of residential units</t>
  </si>
  <si>
    <t>Up to 40% of AMI</t>
  </si>
  <si>
    <t>Up to 50% of AMI</t>
  </si>
  <si>
    <t>Up to 60% of AMI</t>
  </si>
  <si>
    <t>Up to 70% of AMI</t>
  </si>
  <si>
    <t>Up to 80% of AMI</t>
  </si>
  <si>
    <t>Up to 100% of AMI</t>
  </si>
  <si>
    <t>Up to 120% of AMI</t>
  </si>
  <si>
    <t>At or below 30% of AMI</t>
  </si>
  <si>
    <t>What is the current utility allowance? If none, please indicate</t>
  </si>
  <si>
    <t>Commercial 
Type</t>
  </si>
  <si>
    <t>Square
Feet</t>
  </si>
  <si>
    <t>Expected Lease Term
(Years)</t>
  </si>
  <si>
    <t>Total/Average</t>
  </si>
  <si>
    <t>Number 
of Spaces</t>
  </si>
  <si>
    <t>Monthly Rent 
per Space</t>
  </si>
  <si>
    <t>Commercial Tenant 1</t>
  </si>
  <si>
    <t>Commercial Tenant 2</t>
  </si>
  <si>
    <t>Commercial Tenant 3</t>
  </si>
  <si>
    <t>Commercial Tenant 4</t>
  </si>
  <si>
    <t>Commercial Tenant 5</t>
  </si>
  <si>
    <t>Total Parking Spaces</t>
  </si>
  <si>
    <t>Comments on Retail Space</t>
  </si>
  <si>
    <t>Comments on Parking</t>
  </si>
  <si>
    <t>Comments on Residential Units</t>
  </si>
  <si>
    <t>Please use the following space to describe any additional green building features throughout the project.</t>
  </si>
  <si>
    <t>Swimming pool</t>
  </si>
  <si>
    <t>Please describe how the participants (tenants, home buyers, clients, etc.) will be selected. If selection will be subject to preference policies, please describe these policies.</t>
  </si>
  <si>
    <t xml:space="preserve">Will any businesses, including churches and non-profits, or residential tenants (owner or rental) be displaced temporarily or permanently? If so, please describe the relocation requirements, relocation plan, and relocation assistance that you will implement or have started to implement. </t>
  </si>
  <si>
    <t>Gross potential rental income/month</t>
  </si>
  <si>
    <t>Total 
Rent/Month</t>
  </si>
  <si>
    <t>Gross Income</t>
  </si>
  <si>
    <t>Residential vacancy/lease-up rate</t>
  </si>
  <si>
    <t>Residential vacancy/lease-up allowance</t>
  </si>
  <si>
    <t>Commercial vacancy/lease-up allowance</t>
  </si>
  <si>
    <t>Parking vacancy/lease-up rate</t>
  </si>
  <si>
    <t>Parking vacancy/lease-up allowance</t>
  </si>
  <si>
    <t>Other income vacancy/lease-up rate</t>
  </si>
  <si>
    <t>Other income vacancy/lease-up allowance</t>
  </si>
  <si>
    <t>Net Operating Revenue</t>
  </si>
  <si>
    <t>Maintenance</t>
  </si>
  <si>
    <t>Total Operating Expenses</t>
  </si>
  <si>
    <t>Remaining cash flow after senior debt service</t>
  </si>
  <si>
    <t>Please complete the following table with preferred/anticipated IST Loan terms</t>
  </si>
  <si>
    <t>IST Debt Service</t>
  </si>
  <si>
    <t>Amortization (years):</t>
  </si>
  <si>
    <t>Term (years):</t>
  </si>
  <si>
    <t>Loan fee ($):</t>
  </si>
  <si>
    <t>Interest Rate Source 
(may be term sheet, letter, preliminary discussion, etc)</t>
  </si>
  <si>
    <t>Total Senior 
Debt Service</t>
  </si>
  <si>
    <t xml:space="preserve">Please complete the following table: </t>
  </si>
  <si>
    <t>Construction Financing Sources</t>
  </si>
  <si>
    <t>Permanent Financing Sources</t>
  </si>
  <si>
    <t>Total Acquisition Costs</t>
  </si>
  <si>
    <t>Total Hard Cost</t>
  </si>
  <si>
    <t>Developer Fee</t>
  </si>
  <si>
    <t>Hard Costs</t>
  </si>
  <si>
    <t>Soft Costs</t>
  </si>
  <si>
    <t>Total Soft Costs</t>
  </si>
  <si>
    <t>Financing Costs and Reserves</t>
  </si>
  <si>
    <t>Total Financing Costs</t>
  </si>
  <si>
    <t>Other Costs</t>
  </si>
  <si>
    <t>Total Other Costs</t>
  </si>
  <si>
    <t>Furniture, Fixtures, Equipment (FF&amp;E)/ Signage</t>
  </si>
  <si>
    <t>Lease-up/operating reserve</t>
  </si>
  <si>
    <t>Construction costs (residential portion)</t>
  </si>
  <si>
    <t>Construction costs (commercial portion)</t>
  </si>
  <si>
    <t>Other Items (Please List)</t>
  </si>
  <si>
    <t>Item submitted?</t>
  </si>
  <si>
    <t>Mark "X"</t>
  </si>
  <si>
    <t>15% or less of Total Development Cost</t>
  </si>
  <si>
    <t>Up to 18% of Total Development Cost</t>
  </si>
  <si>
    <t>Percent of Units 60% AMI or lower</t>
  </si>
  <si>
    <t>Award up to 20 points per metric</t>
  </si>
  <si>
    <t>Formula automatically calculates the share of workforce units at or below 60% AMI as a percentage of total units.</t>
  </si>
  <si>
    <t>5.1+ miles (20 Points)</t>
  </si>
  <si>
    <t>Within 3.1-5 miles (10 Points)</t>
  </si>
  <si>
    <t>Within 1-3 miles (5 Points)</t>
  </si>
  <si>
    <t>Less than 1 mile (0 Points)</t>
  </si>
  <si>
    <t>Alachua Color Palatte</t>
  </si>
  <si>
    <t>Submission Link</t>
  </si>
  <si>
    <t>Is the project recognized as a historic site or within a recognized local, state, or national historic district?</t>
  </si>
  <si>
    <t>Project Address Information</t>
  </si>
  <si>
    <t>Maximum Possible Score</t>
  </si>
  <si>
    <t>Total Project Score</t>
  </si>
  <si>
    <t>General Project Information</t>
  </si>
  <si>
    <t>Project Timeline</t>
  </si>
  <si>
    <t>Set Asides and Revenues</t>
  </si>
  <si>
    <t>Project Features and Amenities</t>
  </si>
  <si>
    <t>Market Study Information</t>
  </si>
  <si>
    <t>Operating Cash Flow</t>
  </si>
  <si>
    <t>Debt Assumptions</t>
  </si>
  <si>
    <t>Supplemental Materials</t>
  </si>
  <si>
    <t>Applicant organization</t>
  </si>
  <si>
    <t>Title</t>
  </si>
  <si>
    <t>Note: IST funds may only support development of new housing units, not rehabilitation of existing units</t>
  </si>
  <si>
    <t>Additional rental income may be input directly into the operating cash flow</t>
  </si>
  <si>
    <t>PER UNIT SUBSIDY</t>
  </si>
  <si>
    <t>LOCAL GOVERNMENT CONTRIBUTION</t>
  </si>
  <si>
    <t>SHARE OF UNITS AT OR BELOW 60% AMI</t>
  </si>
  <si>
    <t>PROJECT LOCATION</t>
  </si>
  <si>
    <t>PROXIMITY TO OTHER WORKFORCE HOUSING</t>
  </si>
  <si>
    <t>AFFORDABILITY PERIOD</t>
  </si>
  <si>
    <t>MIXED INCOME</t>
  </si>
  <si>
    <t>DEVELOPER FEE</t>
  </si>
  <si>
    <t>ENERGY EFFICIENCY</t>
  </si>
  <si>
    <t>REQUESTED FUNDING</t>
  </si>
  <si>
    <t>SUPPLEMENTAL MATERIALS LIST</t>
  </si>
  <si>
    <t>SOURCES AND USES NARRATIVE</t>
  </si>
  <si>
    <t>PROJECT USES/BUDGET</t>
  </si>
  <si>
    <t>PROJECT SOURCES</t>
  </si>
  <si>
    <t>GAP AND IST FUNDING</t>
  </si>
  <si>
    <t>PERMANENT DEBT ASSUMPTIONS</t>
  </si>
  <si>
    <t>PERMANENT DEBT SERVICE</t>
  </si>
  <si>
    <t xml:space="preserve">INFRASTRUCTURE SALES TAX </t>
  </si>
  <si>
    <t>OPERATING REVENUES</t>
  </si>
  <si>
    <t>OPERATING EXPENSES</t>
  </si>
  <si>
    <t>NET OPERATING INCOME AND DEBT COVERAGE RATIO</t>
  </si>
  <si>
    <t>ADDITIONAL COMMENTS</t>
  </si>
  <si>
    <t>MARKET STUDY</t>
  </si>
  <si>
    <t>GREEN BUILDING CERTIFICATION PROGRAMS</t>
  </si>
  <si>
    <t>GREEN BUILDING FEATURES</t>
  </si>
  <si>
    <t>PROJECT FEATURES AND AMENITIES</t>
  </si>
  <si>
    <t>PROJECT SET ASIDES (MONTHLY RENTS BY AMI GROUP)</t>
  </si>
  <si>
    <t>ANTICIPATED COMMERCIAL PROGRAM AND LEASING</t>
  </si>
  <si>
    <t>PARKING PROGRAM AND PARKING INFORMATION</t>
  </si>
  <si>
    <t>REGULATORY SITE INFORMATION</t>
  </si>
  <si>
    <t>ENVIRONMENTAL SITE INFORMATION</t>
  </si>
  <si>
    <t>PROJECT TIMELINE</t>
  </si>
  <si>
    <t>APPLICANT INFORMATION</t>
  </si>
  <si>
    <t xml:space="preserve"> PROJECT INFORMATION</t>
  </si>
  <si>
    <t>PROJECT LOCATION AND SITE CONTROL</t>
  </si>
  <si>
    <t>PROJECT GROSS SQUARE FOOTAGE</t>
  </si>
  <si>
    <t>RESIDENTIAL UNIT INFORMATION</t>
  </si>
  <si>
    <t>NARRATIVE PROJECT DESCRIPTION</t>
  </si>
  <si>
    <t>REQUESTED IST FUNDS</t>
  </si>
  <si>
    <t>SUMMARY STATISTICS</t>
  </si>
  <si>
    <t>Conversion of Existing Building</t>
  </si>
  <si>
    <t>Only New Construction</t>
  </si>
  <si>
    <t>Only Conversion of Existing Building</t>
  </si>
  <si>
    <t>Combination of New Construction and Conversion</t>
  </si>
  <si>
    <t>If combination of new construction and conversion of existing building, state the quantity of each type:</t>
  </si>
  <si>
    <t>Number of units in new construction:</t>
  </si>
  <si>
    <t>Number of units in converted buildings:</t>
  </si>
  <si>
    <t>How many acres is the Project site?</t>
  </si>
  <si>
    <t>Are you aware of any other environmental hazards that are on or near the site?</t>
  </si>
  <si>
    <t>Commercial vacancy/lease-up rate</t>
  </si>
  <si>
    <t>Type "X" to indicate the distance to the closest workforce housing development. Please only choose one.</t>
  </si>
  <si>
    <t xml:space="preserve">Please list your previous relevant development experience, including 3-5 recent project examples of similar typology. </t>
  </si>
  <si>
    <t>Are you licensed to operate in the State of Florida?</t>
  </si>
  <si>
    <t>Has the property been subdivided (if needed)?</t>
  </si>
  <si>
    <t>Are you using other County funding within your sources of funding?</t>
  </si>
  <si>
    <t>Please specify the amount of other County funding in your sources, if applicable.</t>
  </si>
  <si>
    <t>Average 
Square Feet/Unit</t>
  </si>
  <si>
    <t>Note: Seller contact information only required if IST funds are requested for the County to purchase land</t>
  </si>
  <si>
    <t>Seller contact information, if applicable</t>
  </si>
  <si>
    <t>Not Applicable</t>
  </si>
  <si>
    <t>Notes on anticipated payment structure, such as fully amortized, interest only, deferred interest, etc.</t>
  </si>
  <si>
    <t>Remaining Gap after IST funds</t>
  </si>
  <si>
    <t>Obtains Green Building Certification (Enterprise Green Communities, FGBC, NGBS or LEED).</t>
  </si>
  <si>
    <t xml:space="preserve">National Green Building Standard (NGBS) formally ICC 700 </t>
  </si>
  <si>
    <t>Site Preparation</t>
  </si>
  <si>
    <t>Total Site Preparation</t>
  </si>
  <si>
    <t>Grading</t>
  </si>
  <si>
    <t>Environmental Remediation</t>
  </si>
  <si>
    <t>Cool Roof Materials:
Low-Slope Roof Products Initial Solar Reflectance: ≥82 Aged Solar Reflectance: ≥ 64 Steep-Slope Roof Products Initial Solar Reflectance: ≥ 39 Aged Solar Reflectance: ≥ 32</t>
  </si>
  <si>
    <t>Cool Roof Coatings: 
Low-Slope Roof Products Initial Solar Reflectance: ≥82 Aged Solar Reflectance: ≥ 64 Steep-Slope Roof Products Initial Solar Reflectance: ≥ 39 Aged Solar Reflectance: ≥ 32</t>
  </si>
  <si>
    <t>Community center or clubhouse</t>
  </si>
  <si>
    <t>Exercise room with appropriate equipment and secure entry</t>
  </si>
  <si>
    <t>Emergency call service in all units</t>
  </si>
  <si>
    <t>30 year expected life roofing on all buildings</t>
  </si>
  <si>
    <t>Playground/tot lot, accessible to children with disabilities (must be sized in proportion to development's size and expected resident population with age-appropriate equipment</t>
  </si>
  <si>
    <t>Car care area (for car cleaning/washing/vacuuming)</t>
  </si>
  <si>
    <t>Two or more parking spaces per total number of units</t>
  </si>
  <si>
    <t>Picnic area with hard cover permanent roof of a design compatible with the Development, open on all sides, containing at least three permanent picnic tables with benches and an adjoining permanent outdoor grill</t>
  </si>
  <si>
    <t>Computer lab on-site with minimum one computer per 20 units, with internet access, basic word processing, spreadsheets and assorted educational and entertainment software programs and at least one printer</t>
  </si>
  <si>
    <t>Each unit wired for high speed internet</t>
  </si>
  <si>
    <t>Pantry in kitchen area in all new construction units - must be no less than 20 cubic feet of storage space. Pantry cannot be just an under- or over-the-counter cabinet</t>
  </si>
  <si>
    <t>Garbage disposal in all units</t>
  </si>
  <si>
    <t>Laundry hook-ups and space for full-size washer and dryer inside each unit</t>
  </si>
  <si>
    <t>Dryer and Energy Star qualified washer in a dedicated space with hook-ups within each unit, provided at no charge to the resident during the term of any lease</t>
  </si>
  <si>
    <t>IST per workforce unit subsidy</t>
  </si>
  <si>
    <t>15 pts</t>
  </si>
  <si>
    <t>Aligns with Energy Star specifications for HVAC systems</t>
  </si>
  <si>
    <t>INCOME RESTRICTION BY SOURCE OF FUNDS</t>
  </si>
  <si>
    <t>Please complete the following table</t>
  </si>
  <si>
    <t>Enter Source Here</t>
  </si>
  <si>
    <t>Maximum Affordable Monthly Rent</t>
  </si>
  <si>
    <t>Affordability Period in Years</t>
  </si>
  <si>
    <t>Maximum AMI Level</t>
  </si>
  <si>
    <t>Reviewer scoring and notes should be entered in green cells. Gray cells will calculate based on inputs throughout the application. 
Supplemental documentation referenced in this application may be reviewed via the Submission Link in the Supplemental Materials tab.</t>
  </si>
  <si>
    <t>Source of Funds (IST, LIHTC, PBV, SAIL, etc)</t>
  </si>
  <si>
    <t>Anticipated overall affordability period</t>
  </si>
  <si>
    <t>15 - 30 years</t>
  </si>
  <si>
    <t>IST per assisted unit</t>
  </si>
  <si>
    <t>Total qualifying assisted units 
(up to 120% AMI)</t>
  </si>
  <si>
    <t>Average AMI of the qualifying assisted units</t>
  </si>
  <si>
    <t>01. General Information</t>
  </si>
  <si>
    <t>02. Features and Amenities</t>
  </si>
  <si>
    <t>03. Market Study</t>
  </si>
  <si>
    <t>04. Project Timeline</t>
  </si>
  <si>
    <t>05. Site Characteristics</t>
  </si>
  <si>
    <t>06. Sources and Uses</t>
  </si>
  <si>
    <t>07. Debt Assumptions</t>
  </si>
  <si>
    <t>08. Set Asides and Revenues</t>
  </si>
  <si>
    <t>09. Operating Cash Flow</t>
  </si>
  <si>
    <t>10. Supplemental Materials</t>
  </si>
  <si>
    <t>Commercial Tenant</t>
  </si>
  <si>
    <t xml:space="preserve">Application inputs should be entered in yellow cells. Some inputs require a drop-down selection from a list of choices. Gray cells will calculate based on inputs throughout the application. </t>
  </si>
  <si>
    <t>Please answer all questions thoroughly. This application and supplemental documentation referenced in this application can be uploaded via the Submission Link in the Supplemental Materials tab.</t>
  </si>
  <si>
    <t xml:space="preserve">Application inputs should be entered in yellow cells. Some inputs require a drop-down selection from a list of choices. Gray cells will calculate based on inputs throughout the application. 
</t>
  </si>
  <si>
    <t xml:space="preserve">Application inputs should be entered in yellow cells. Some inputs require a drop-down selection from a list of choices. Gray cells will calculate based on inputs throughout the application. 
</t>
  </si>
  <si>
    <t>Please identify actual or expected date of completion of project milestones using MM/YYYY format</t>
  </si>
  <si>
    <t xml:space="preserve">Application inputs should be entered in yellow cells. Some inputs require a drop-down selection from a list of choices. Gray cells will calculate based on inputs throughout the application. 
</t>
  </si>
  <si>
    <t>Note: Values on this sheet should reflect gross potential revenue in the year of project delivery.</t>
  </si>
  <si>
    <t xml:space="preserve">If revenues or expenses are not anticipated to reach stabilization within 5 years, please note at the bottom of this page. </t>
  </si>
  <si>
    <t>Application inputs should be entered in yellow cells. Some inputs require a drop-down selection from a list of choices. Gray cells will calculate based on inputs throughout the application.</t>
  </si>
  <si>
    <t>Please submit supplemental applications materials through the link below. Upon opening the link, you will be prompted to include your email, name and organization.</t>
  </si>
  <si>
    <t xml:space="preserve">Files can then be dragged and dropped on the following screen. A list of supplemental materials is included below, with indication of which materials are required and which are optional. </t>
  </si>
  <si>
    <t>Image: Wild Spaces &amp; Public Places Logo</t>
  </si>
  <si>
    <r>
      <rPr>
        <sz val="10"/>
        <color theme="1"/>
        <rFont val="Segoe UI Semibold"/>
        <family val="2"/>
      </rPr>
      <t>Use the following link to search the FEMA Flood Map Service Center by address.</t>
    </r>
    <r>
      <rPr>
        <i/>
        <sz val="10"/>
        <color theme="1"/>
        <rFont val="Segoe UI Semilight"/>
        <family val="2"/>
      </rPr>
      <t xml:space="preserve"> Please allow a minute of wait time for map layers to load.</t>
    </r>
  </si>
  <si>
    <t>Sources and Uses</t>
  </si>
  <si>
    <t>LIVING SPACES &amp; THRIVING PLACES - MULTIFAMILY RENTAL DEVELOPMENT PROGRAM</t>
  </si>
  <si>
    <t>Rev.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</si>
</sst>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quot;$&quot;#,##0.00"/>
    <numFmt numFmtId="165" formatCode="&quot;$&quot;#,##0"/>
    <numFmt numFmtId="166" formatCode="mm/yyyy"/>
    <numFmt numFmtId="167" formatCode="0.0%"/>
    <numFmt numFmtId="168" formatCode="0.0"/>
  </numFmts>
  <fonts count="39" x14ac:knownFonts="1">
    <font>
      <sz val="11"/>
      <color theme="1"/>
      <name val="Calibri"/>
      <family val="2"/>
      <scheme val="minor"/>
    </font>
    <font>
      <sz val="10"/>
      <color theme="1"/>
      <name val="Segoe UI Semilight"/>
      <family val="2"/>
    </font>
    <font>
      <sz val="10"/>
      <color theme="1"/>
      <name val="Segoe UI Semilight"/>
      <family val="2"/>
    </font>
    <font>
      <sz val="10"/>
      <color theme="1"/>
      <name val="Segoe UI Semilight"/>
      <family val="2"/>
    </font>
    <font>
      <sz val="10"/>
      <color theme="1"/>
      <name val="Segoe UI Semilight"/>
      <family val="2"/>
    </font>
    <font>
      <sz val="10"/>
      <color theme="1"/>
      <name val="Segoe UI Semilight"/>
      <family val="2"/>
    </font>
    <font>
      <sz val="10"/>
      <color theme="1"/>
      <name val="Segoe UI Semilight"/>
      <family val="2"/>
    </font>
    <font>
      <sz val="10"/>
      <color theme="1"/>
      <name val="Segoe UI Semilight"/>
      <family val="2"/>
    </font>
    <font>
      <sz val="10"/>
      <color theme="1"/>
      <name val="Segoe UI Semilight"/>
      <family val="2"/>
    </font>
    <font>
      <sz val="10"/>
      <color theme="1"/>
      <name val="Segoe UI Semilight"/>
      <family val="2"/>
    </font>
    <font>
      <sz val="10"/>
      <color theme="1"/>
      <name val="Segoe UI Semilight"/>
      <family val="2"/>
    </font>
    <font>
      <sz val="18"/>
      <color theme="1"/>
      <name val="Franklin Gothic Medium Cond"/>
      <family val="2"/>
    </font>
    <font>
      <sz val="8"/>
      <name val="Calibri"/>
      <family val="2"/>
      <scheme val="minor"/>
    </font>
    <font>
      <sz val="11"/>
      <color theme="1"/>
      <name val="Segoe UI Semilight"/>
      <family val="2"/>
    </font>
    <font>
      <sz val="11"/>
      <color rgb="FFFF0000"/>
      <name val="Segoe UI Semilight"/>
      <family val="2"/>
    </font>
    <font>
      <sz val="11"/>
      <color theme="1"/>
      <name val="Calibri"/>
      <family val="2"/>
      <scheme val="minor"/>
    </font>
    <font>
      <sz val="11"/>
      <color theme="0"/>
      <name val="Segoe UI Semibold"/>
      <family val="2"/>
    </font>
    <font>
      <sz val="11"/>
      <color theme="8"/>
      <name val="Segoe UI Semilight"/>
      <family val="2"/>
    </font>
    <font>
      <sz val="10"/>
      <color rgb="FFFF0000"/>
      <name val="Segoe UI Semilight"/>
      <family val="2"/>
    </font>
    <font>
      <i/>
      <sz val="10"/>
      <color theme="1"/>
      <name val="Segoe UI Semilight"/>
      <family val="2"/>
    </font>
    <font>
      <i/>
      <sz val="9"/>
      <color theme="1"/>
      <name val="Segoe UI Semilight"/>
      <family val="2"/>
    </font>
    <font>
      <sz val="10"/>
      <color theme="1"/>
      <name val="Segoe UI Semibold"/>
      <family val="2"/>
    </font>
    <font>
      <sz val="10"/>
      <color theme="0"/>
      <name val="Segoe UI Semibold"/>
      <family val="2"/>
    </font>
    <font>
      <sz val="10"/>
      <color rgb="FF0070C0"/>
      <name val="Segoe UI Semilight"/>
      <family val="2"/>
    </font>
    <font>
      <u/>
      <sz val="11"/>
      <color theme="10"/>
      <name val="Calibri"/>
      <family val="2"/>
      <scheme val="minor"/>
    </font>
    <font>
      <sz val="14"/>
      <color theme="1"/>
      <name val="Franklin Gothic Medium Cond"/>
      <family val="2"/>
    </font>
    <font>
      <sz val="11"/>
      <color rgb="FFFF0000"/>
      <name val="Calibri"/>
      <family val="2"/>
      <scheme val="minor"/>
    </font>
    <font>
      <sz val="10"/>
      <color theme="1"/>
      <name val="Calibri"/>
      <family val="2"/>
      <scheme val="minor"/>
    </font>
    <font>
      <u/>
      <sz val="10"/>
      <color theme="10"/>
      <name val="Segoe UI Semibold"/>
      <family val="2"/>
    </font>
    <font>
      <sz val="10"/>
      <color theme="0"/>
      <name val="Segoe UI Semilight"/>
      <family val="2"/>
    </font>
    <font>
      <i/>
      <u/>
      <sz val="10"/>
      <color theme="10"/>
      <name val="Segoe UI Semibold"/>
      <family val="2"/>
    </font>
    <font>
      <sz val="11"/>
      <color theme="0"/>
      <name val="Segoe UI Semilight"/>
      <family val="2"/>
    </font>
    <font>
      <u/>
      <sz val="11"/>
      <color theme="10"/>
      <name val="Segoe UI Semilight"/>
      <family val="2"/>
    </font>
    <font>
      <sz val="10"/>
      <name val="Segoe UI Semilight"/>
      <family val="2"/>
    </font>
    <font>
      <sz val="10"/>
      <color theme="2" tint="-0.499984740745262"/>
      <name val="Segoe UI Semilight"/>
      <family val="2"/>
    </font>
    <font>
      <sz val="10"/>
      <color theme="2" tint="-0.749992370372631"/>
      <name val="Segoe UI Semilight"/>
      <family val="2"/>
    </font>
    <font>
      <sz val="10"/>
      <color theme="1" tint="0.34998626667073579"/>
      <name val="Segoe UI Semilight"/>
      <family val="2"/>
    </font>
    <font>
      <sz val="11"/>
      <color theme="1"/>
      <name val="Segoe UI Semibold"/>
      <family val="2"/>
    </font>
    <font>
      <sz val="8"/>
      <color theme="1"/>
      <name val="Segoe UI Semilight"/>
      <family val="2"/>
    </font>
  </fonts>
  <fills count="1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rgb="FFFFF7CC"/>
        <bgColor indexed="64"/>
      </patternFill>
    </fill>
    <fill>
      <patternFill patternType="solid">
        <fgColor rgb="FFD9ECD7"/>
        <bgColor indexed="64"/>
      </patternFill>
    </fill>
    <fill>
      <patternFill patternType="solid">
        <fgColor rgb="FF0E5E22"/>
        <bgColor indexed="64"/>
      </patternFill>
    </fill>
    <fill>
      <patternFill patternType="solid">
        <fgColor rgb="FF8DC63F"/>
        <bgColor indexed="64"/>
      </patternFill>
    </fill>
    <fill>
      <patternFill patternType="solid">
        <fgColor rgb="FFFBBD13"/>
        <bgColor indexed="64"/>
      </patternFill>
    </fill>
    <fill>
      <patternFill patternType="solid">
        <fgColor rgb="FF036A91"/>
        <bgColor indexed="64"/>
      </patternFill>
    </fill>
    <fill>
      <patternFill patternType="solid">
        <fgColor rgb="FF5EB8E2"/>
        <bgColor indexed="64"/>
      </patternFill>
    </fill>
    <fill>
      <patternFill patternType="solid">
        <fgColor rgb="FF1C75BC"/>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9" fontId="15" fillId="0" borderId="0" applyFont="0" applyFill="0" applyBorder="0" applyAlignment="0" applyProtection="0"/>
    <xf numFmtId="0" fontId="24" fillId="0" borderId="0" applyNumberFormat="0" applyFill="0" applyBorder="0" applyAlignment="0" applyProtection="0"/>
  </cellStyleXfs>
  <cellXfs count="359">
    <xf numFmtId="0" fontId="0" fillId="0" borderId="0" xfId="0"/>
    <xf numFmtId="0" fontId="11" fillId="0" borderId="0" xfId="0" applyFont="1"/>
    <xf numFmtId="0" fontId="13" fillId="0" borderId="0" xfId="0" applyFont="1"/>
    <xf numFmtId="0" fontId="14" fillId="0" borderId="0" xfId="0" applyFont="1"/>
    <xf numFmtId="0" fontId="13" fillId="0" borderId="0" xfId="0" applyFont="1" applyAlignment="1">
      <alignment horizontal="center"/>
    </xf>
    <xf numFmtId="164" fontId="13" fillId="0" borderId="0" xfId="0" applyNumberFormat="1" applyFont="1"/>
    <xf numFmtId="0" fontId="13" fillId="0" borderId="0" xfId="0" applyFont="1" applyAlignment="1">
      <alignment wrapText="1"/>
    </xf>
    <xf numFmtId="0" fontId="17" fillId="0" borderId="0" xfId="0" applyFont="1"/>
    <xf numFmtId="0" fontId="19" fillId="0" borderId="0" xfId="0" applyFont="1"/>
    <xf numFmtId="0" fontId="20" fillId="0" borderId="0" xfId="0" applyFont="1"/>
    <xf numFmtId="0" fontId="10" fillId="0" borderId="2" xfId="0" applyFont="1" applyBorder="1"/>
    <xf numFmtId="0" fontId="10" fillId="0" borderId="3" xfId="0" applyFont="1" applyBorder="1"/>
    <xf numFmtId="0" fontId="10" fillId="0" borderId="0" xfId="0" applyFont="1"/>
    <xf numFmtId="0" fontId="10" fillId="5" borderId="0" xfId="0" applyFont="1" applyFill="1"/>
    <xf numFmtId="0" fontId="10" fillId="0" borderId="5" xfId="0" applyFont="1" applyBorder="1"/>
    <xf numFmtId="0" fontId="10" fillId="0" borderId="7" xfId="0" applyFont="1" applyBorder="1"/>
    <xf numFmtId="0" fontId="10" fillId="0" borderId="8" xfId="0" applyFont="1" applyBorder="1"/>
    <xf numFmtId="0" fontId="10" fillId="0" borderId="0" xfId="0" applyFont="1" applyAlignment="1">
      <alignment horizontal="left" indent="1"/>
    </xf>
    <xf numFmtId="0" fontId="21" fillId="0" borderId="0" xfId="0" applyFont="1"/>
    <xf numFmtId="0" fontId="10" fillId="0" borderId="0" xfId="0" applyFont="1" applyAlignment="1">
      <alignment wrapText="1"/>
    </xf>
    <xf numFmtId="0" fontId="10" fillId="0" borderId="0" xfId="0" applyFont="1" applyAlignment="1">
      <alignment horizontal="right"/>
    </xf>
    <xf numFmtId="0" fontId="10" fillId="0" borderId="0" xfId="0" applyFont="1" applyAlignment="1">
      <alignment horizontal="center"/>
    </xf>
    <xf numFmtId="0" fontId="10" fillId="0" borderId="0" xfId="0" applyFont="1" applyAlignment="1">
      <alignment horizontal="left"/>
    </xf>
    <xf numFmtId="164" fontId="10" fillId="0" borderId="0" xfId="0" applyNumberFormat="1" applyFont="1"/>
    <xf numFmtId="0" fontId="10" fillId="0" borderId="0" xfId="0" applyFont="1" applyAlignment="1">
      <alignment vertical="top" wrapText="1"/>
    </xf>
    <xf numFmtId="165" fontId="10" fillId="5" borderId="0" xfId="0" applyNumberFormat="1" applyFont="1" applyFill="1"/>
    <xf numFmtId="9" fontId="10" fillId="5" borderId="0" xfId="1" applyFont="1" applyFill="1"/>
    <xf numFmtId="9" fontId="10" fillId="0" borderId="0" xfId="1" applyFont="1" applyFill="1"/>
    <xf numFmtId="165" fontId="10" fillId="0" borderId="0" xfId="0" applyNumberFormat="1" applyFont="1"/>
    <xf numFmtId="0" fontId="10" fillId="5" borderId="0" xfId="0" applyFont="1" applyFill="1" applyAlignment="1">
      <alignment horizontal="left"/>
    </xf>
    <xf numFmtId="0" fontId="24" fillId="5" borderId="0" xfId="2" applyFill="1"/>
    <xf numFmtId="3" fontId="10" fillId="5" borderId="0" xfId="0" applyNumberFormat="1" applyFont="1" applyFill="1" applyAlignment="1">
      <alignment horizontal="center"/>
    </xf>
    <xf numFmtId="0" fontId="10" fillId="5" borderId="0" xfId="0" applyFont="1" applyFill="1" applyAlignment="1">
      <alignment horizontal="center"/>
    </xf>
    <xf numFmtId="0" fontId="18" fillId="0" borderId="0" xfId="0" applyFont="1"/>
    <xf numFmtId="2" fontId="10" fillId="0" borderId="0" xfId="0" applyNumberFormat="1" applyFont="1"/>
    <xf numFmtId="0" fontId="25" fillId="0" borderId="0" xfId="0" applyFont="1"/>
    <xf numFmtId="0" fontId="9" fillId="0" borderId="0" xfId="0" applyFont="1" applyAlignment="1">
      <alignment wrapText="1"/>
    </xf>
    <xf numFmtId="0" fontId="10" fillId="5" borderId="0" xfId="0" applyFont="1" applyFill="1" applyAlignment="1">
      <alignment wrapText="1"/>
    </xf>
    <xf numFmtId="166" fontId="10" fillId="5" borderId="0" xfId="0" applyNumberFormat="1" applyFont="1" applyFill="1"/>
    <xf numFmtId="9" fontId="9" fillId="5" borderId="0" xfId="1" applyFont="1" applyFill="1"/>
    <xf numFmtId="0" fontId="8" fillId="0" borderId="0" xfId="0" applyFont="1" applyAlignment="1">
      <alignment horizontal="left" indent="1"/>
    </xf>
    <xf numFmtId="0" fontId="8" fillId="0" borderId="0" xfId="0" applyFont="1"/>
    <xf numFmtId="0" fontId="8" fillId="0" borderId="0" xfId="0" applyFont="1" applyAlignment="1">
      <alignment horizontal="right"/>
    </xf>
    <xf numFmtId="0" fontId="8" fillId="5" borderId="0" xfId="0" applyFont="1" applyFill="1"/>
    <xf numFmtId="0" fontId="8" fillId="0" borderId="0" xfId="0" applyFont="1" applyAlignment="1">
      <alignment wrapText="1"/>
    </xf>
    <xf numFmtId="164" fontId="8" fillId="0" borderId="0" xfId="0" applyNumberFormat="1" applyFont="1"/>
    <xf numFmtId="0" fontId="21" fillId="0" borderId="14" xfId="0" applyFont="1" applyBorder="1"/>
    <xf numFmtId="0" fontId="8" fillId="0" borderId="14" xfId="0" applyFont="1" applyBorder="1"/>
    <xf numFmtId="0" fontId="0" fillId="0" borderId="14" xfId="0" applyBorder="1"/>
    <xf numFmtId="0" fontId="8" fillId="0" borderId="0" xfId="0" applyFont="1" applyAlignment="1">
      <alignment horizontal="center"/>
    </xf>
    <xf numFmtId="0" fontId="10" fillId="0" borderId="0" xfId="0" applyFont="1" applyAlignment="1">
      <alignment vertical="center" wrapText="1"/>
    </xf>
    <xf numFmtId="0" fontId="18" fillId="0" borderId="0" xfId="0" applyFont="1" applyAlignment="1">
      <alignment wrapText="1"/>
    </xf>
    <xf numFmtId="0" fontId="8" fillId="5" borderId="0" xfId="0" applyFont="1" applyFill="1" applyAlignment="1">
      <alignment horizontal="center"/>
    </xf>
    <xf numFmtId="0" fontId="10" fillId="0" borderId="1" xfId="0" applyFont="1" applyBorder="1" applyAlignment="1">
      <alignment wrapText="1"/>
    </xf>
    <xf numFmtId="0" fontId="10" fillId="0" borderId="4" xfId="0" applyFont="1" applyBorder="1" applyAlignment="1">
      <alignment wrapText="1"/>
    </xf>
    <xf numFmtId="0" fontId="10" fillId="0" borderId="6" xfId="0" applyFont="1" applyBorder="1" applyAlignment="1">
      <alignment wrapText="1"/>
    </xf>
    <xf numFmtId="0" fontId="10" fillId="0" borderId="0" xfId="0" applyFont="1" applyAlignment="1">
      <alignment horizontal="left" wrapText="1"/>
    </xf>
    <xf numFmtId="0" fontId="10" fillId="0" borderId="16" xfId="0" applyFont="1" applyBorder="1" applyAlignment="1">
      <alignment vertical="center"/>
    </xf>
    <xf numFmtId="0" fontId="10" fillId="0" borderId="14" xfId="0" applyFont="1" applyBorder="1" applyAlignment="1">
      <alignment vertical="center"/>
    </xf>
    <xf numFmtId="0" fontId="7" fillId="0" borderId="0" xfId="0" applyFont="1" applyAlignment="1">
      <alignment vertical="center" wrapText="1"/>
    </xf>
    <xf numFmtId="0" fontId="7" fillId="0" borderId="0" xfId="0" applyFont="1"/>
    <xf numFmtId="0" fontId="7" fillId="0" borderId="0" xfId="0" applyFont="1" applyAlignment="1">
      <alignment horizontal="left" indent="1"/>
    </xf>
    <xf numFmtId="0" fontId="26" fillId="0" borderId="0" xfId="0" applyFont="1"/>
    <xf numFmtId="0" fontId="14" fillId="0" borderId="0" xfId="0" applyFont="1" applyAlignment="1">
      <alignment wrapText="1"/>
    </xf>
    <xf numFmtId="0" fontId="7" fillId="0" borderId="0" xfId="0" applyFont="1" applyAlignment="1">
      <alignment horizontal="right"/>
    </xf>
    <xf numFmtId="0" fontId="13" fillId="0" borderId="0" xfId="0" applyFont="1" applyAlignment="1">
      <alignment vertical="top"/>
    </xf>
    <xf numFmtId="0" fontId="10" fillId="0" borderId="0" xfId="0" applyFont="1" applyAlignment="1">
      <alignment horizontal="left" vertical="top" wrapText="1"/>
    </xf>
    <xf numFmtId="0" fontId="22" fillId="0" borderId="0" xfId="0" applyFont="1" applyAlignment="1">
      <alignment horizontal="center"/>
    </xf>
    <xf numFmtId="0" fontId="16" fillId="0" borderId="0" xfId="0" applyFont="1"/>
    <xf numFmtId="0" fontId="10" fillId="0" borderId="0" xfId="0" applyFont="1" applyAlignment="1">
      <alignment vertical="top"/>
    </xf>
    <xf numFmtId="9" fontId="0" fillId="0" borderId="0" xfId="0" applyNumberFormat="1"/>
    <xf numFmtId="0" fontId="7" fillId="5" borderId="0" xfId="0" applyFont="1" applyFill="1"/>
    <xf numFmtId="0" fontId="0" fillId="0" borderId="0" xfId="0" applyAlignment="1">
      <alignment wrapText="1"/>
    </xf>
    <xf numFmtId="0" fontId="7" fillId="0" borderId="0" xfId="0" applyFont="1" applyAlignment="1">
      <alignment vertical="top"/>
    </xf>
    <xf numFmtId="164" fontId="7" fillId="0" borderId="0" xfId="0" applyNumberFormat="1" applyFont="1"/>
    <xf numFmtId="9" fontId="18" fillId="0" borderId="0" xfId="1" applyFont="1"/>
    <xf numFmtId="2" fontId="18" fillId="0" borderId="0" xfId="0" applyNumberFormat="1" applyFont="1"/>
    <xf numFmtId="166" fontId="10" fillId="0" borderId="0" xfId="0" applyNumberFormat="1" applyFont="1"/>
    <xf numFmtId="0" fontId="6" fillId="0" borderId="0" xfId="0" applyFont="1"/>
    <xf numFmtId="0" fontId="6" fillId="5" borderId="0" xfId="0" applyFont="1" applyFill="1"/>
    <xf numFmtId="0" fontId="6" fillId="0" borderId="0" xfId="0" applyFont="1" applyAlignment="1">
      <alignment horizontal="left" indent="1"/>
    </xf>
    <xf numFmtId="0" fontId="6" fillId="0" borderId="0" xfId="0" applyFont="1" applyAlignment="1">
      <alignment horizontal="center"/>
    </xf>
    <xf numFmtId="0" fontId="6" fillId="0" borderId="0" xfId="0" applyFont="1" applyAlignment="1">
      <alignment wrapText="1"/>
    </xf>
    <xf numFmtId="0" fontId="6" fillId="5" borderId="0" xfId="0" applyFont="1" applyFill="1" applyAlignment="1">
      <alignment horizontal="left"/>
    </xf>
    <xf numFmtId="3" fontId="7" fillId="0" borderId="0" xfId="0" applyNumberFormat="1" applyFont="1"/>
    <xf numFmtId="0" fontId="21" fillId="0" borderId="0" xfId="0" applyFont="1" applyAlignment="1">
      <alignment wrapText="1"/>
    </xf>
    <xf numFmtId="0" fontId="30" fillId="0" borderId="0" xfId="2" applyFont="1"/>
    <xf numFmtId="0" fontId="8" fillId="0" borderId="5" xfId="0" applyFont="1" applyBorder="1"/>
    <xf numFmtId="0" fontId="10" fillId="0" borderId="0" xfId="0" applyFont="1" applyAlignment="1">
      <alignment horizontal="center" vertical="top" wrapText="1"/>
    </xf>
    <xf numFmtId="0" fontId="7" fillId="0" borderId="0" xfId="0" applyFont="1" applyAlignment="1">
      <alignment vertical="top" wrapText="1"/>
    </xf>
    <xf numFmtId="0" fontId="11" fillId="0" borderId="0" xfId="0" applyFont="1" applyAlignment="1">
      <alignment vertical="top"/>
    </xf>
    <xf numFmtId="0" fontId="21" fillId="0" borderId="0" xfId="0" applyFont="1" applyAlignment="1">
      <alignment vertical="top"/>
    </xf>
    <xf numFmtId="0" fontId="19" fillId="0" borderId="0" xfId="0" applyFont="1" applyAlignment="1">
      <alignment vertical="top"/>
    </xf>
    <xf numFmtId="0" fontId="7" fillId="0" borderId="0" xfId="0" applyFont="1" applyAlignment="1">
      <alignment horizontal="left" vertical="top"/>
    </xf>
    <xf numFmtId="0" fontId="10" fillId="0" borderId="0" xfId="0" applyFont="1" applyAlignment="1">
      <alignment horizontal="left" vertical="top"/>
    </xf>
    <xf numFmtId="0" fontId="6" fillId="0" borderId="0" xfId="0" applyFont="1" applyAlignment="1">
      <alignment horizontal="left" vertical="top"/>
    </xf>
    <xf numFmtId="0" fontId="8" fillId="0" borderId="0" xfId="0" applyFont="1" applyAlignment="1">
      <alignment vertical="top" wrapText="1"/>
    </xf>
    <xf numFmtId="0" fontId="6" fillId="0" borderId="0" xfId="0" applyFont="1" applyAlignment="1">
      <alignment vertical="top"/>
    </xf>
    <xf numFmtId="0" fontId="6" fillId="0" borderId="0" xfId="0" applyFont="1" applyAlignment="1">
      <alignment vertical="top" wrapText="1"/>
    </xf>
    <xf numFmtId="0" fontId="9" fillId="0" borderId="0" xfId="0" applyFont="1" applyAlignment="1">
      <alignment vertical="top" wrapText="1"/>
    </xf>
    <xf numFmtId="0" fontId="26" fillId="0" borderId="0" xfId="0" applyFont="1" applyAlignment="1">
      <alignment vertical="top"/>
    </xf>
    <xf numFmtId="0" fontId="8" fillId="0" borderId="0" xfId="0" applyFont="1" applyAlignment="1">
      <alignment vertical="top"/>
    </xf>
    <xf numFmtId="0" fontId="6" fillId="0" borderId="0" xfId="0" applyFont="1" applyAlignment="1">
      <alignment horizontal="right"/>
    </xf>
    <xf numFmtId="165" fontId="10" fillId="5" borderId="0" xfId="0" applyNumberFormat="1" applyFont="1" applyFill="1" applyAlignment="1">
      <alignment horizontal="center"/>
    </xf>
    <xf numFmtId="0" fontId="6" fillId="0" borderId="0" xfId="0" applyFont="1" applyAlignment="1">
      <alignment horizontal="right" wrapText="1"/>
    </xf>
    <xf numFmtId="3" fontId="10" fillId="5" borderId="14" xfId="0" applyNumberFormat="1" applyFont="1" applyFill="1" applyBorder="1" applyAlignment="1">
      <alignment horizontal="center"/>
    </xf>
    <xf numFmtId="165" fontId="10" fillId="5" borderId="14" xfId="0" applyNumberFormat="1" applyFont="1" applyFill="1" applyBorder="1" applyAlignment="1">
      <alignment horizontal="center"/>
    </xf>
    <xf numFmtId="3" fontId="6" fillId="5" borderId="22" xfId="0" applyNumberFormat="1" applyFont="1" applyFill="1" applyBorder="1" applyAlignment="1">
      <alignment horizontal="center"/>
    </xf>
    <xf numFmtId="165" fontId="6" fillId="5" borderId="10" xfId="0" applyNumberFormat="1" applyFont="1" applyFill="1" applyBorder="1" applyAlignment="1">
      <alignment horizontal="center"/>
    </xf>
    <xf numFmtId="3" fontId="6" fillId="5" borderId="18" xfId="0" applyNumberFormat="1" applyFont="1" applyFill="1" applyBorder="1" applyAlignment="1">
      <alignment horizontal="center"/>
    </xf>
    <xf numFmtId="165" fontId="6" fillId="5" borderId="19" xfId="0" applyNumberFormat="1" applyFont="1" applyFill="1" applyBorder="1" applyAlignment="1">
      <alignment horizontal="center"/>
    </xf>
    <xf numFmtId="165" fontId="6" fillId="0" borderId="19" xfId="0" applyNumberFormat="1" applyFont="1" applyBorder="1" applyAlignment="1">
      <alignment horizontal="center"/>
    </xf>
    <xf numFmtId="0" fontId="22" fillId="0" borderId="0" xfId="0" applyFont="1" applyAlignment="1">
      <alignment horizontal="center" vertical="top"/>
    </xf>
    <xf numFmtId="0" fontId="8" fillId="0" borderId="0" xfId="0" applyFont="1" applyAlignment="1">
      <alignment horizontal="center" vertical="top"/>
    </xf>
    <xf numFmtId="0" fontId="6" fillId="0" borderId="0" xfId="0" applyFont="1" applyAlignment="1">
      <alignment horizontal="right" vertical="top"/>
    </xf>
    <xf numFmtId="0" fontId="10" fillId="0" borderId="0" xfId="0" applyFont="1" applyAlignment="1">
      <alignment horizontal="right" vertical="top"/>
    </xf>
    <xf numFmtId="0" fontId="8" fillId="0" borderId="0" xfId="0" applyFont="1" applyAlignment="1">
      <alignment horizontal="right" vertical="top"/>
    </xf>
    <xf numFmtId="0" fontId="6" fillId="0" borderId="0" xfId="0" applyFont="1" applyAlignment="1">
      <alignment horizontal="left" vertical="top" wrapText="1"/>
    </xf>
    <xf numFmtId="0" fontId="13"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right" vertical="top"/>
    </xf>
    <xf numFmtId="0" fontId="23" fillId="0" borderId="0" xfId="0" applyFont="1" applyAlignment="1">
      <alignment vertical="top"/>
    </xf>
    <xf numFmtId="0" fontId="7" fillId="0" borderId="14" xfId="0" applyFont="1" applyBorder="1" applyAlignment="1">
      <alignment horizontal="right" vertical="top"/>
    </xf>
    <xf numFmtId="0" fontId="7" fillId="5" borderId="14" xfId="0" applyFont="1" applyFill="1" applyBorder="1"/>
    <xf numFmtId="0" fontId="10" fillId="5" borderId="14" xfId="0" applyFont="1" applyFill="1" applyBorder="1" applyAlignment="1">
      <alignment horizontal="center"/>
    </xf>
    <xf numFmtId="0" fontId="7" fillId="0" borderId="14" xfId="0" applyFont="1" applyBorder="1" applyAlignment="1">
      <alignment horizontal="left" vertical="top"/>
    </xf>
    <xf numFmtId="0" fontId="6" fillId="0" borderId="14" xfId="0" applyFont="1" applyBorder="1" applyAlignment="1">
      <alignment horizontal="right" vertical="top"/>
    </xf>
    <xf numFmtId="165" fontId="6" fillId="5" borderId="0" xfId="0" applyNumberFormat="1" applyFont="1" applyFill="1"/>
    <xf numFmtId="165" fontId="6" fillId="5" borderId="0" xfId="0" applyNumberFormat="1" applyFont="1" applyFill="1" applyAlignment="1">
      <alignment horizontal="center"/>
    </xf>
    <xf numFmtId="0" fontId="6" fillId="0" borderId="14" xfId="0" applyFont="1" applyBorder="1" applyAlignment="1">
      <alignment horizontal="center" wrapText="1"/>
    </xf>
    <xf numFmtId="0" fontId="7" fillId="0" borderId="14" xfId="0" applyFont="1" applyBorder="1" applyAlignment="1">
      <alignment horizontal="center"/>
    </xf>
    <xf numFmtId="0" fontId="27" fillId="0" borderId="0" xfId="0" applyFont="1" applyAlignment="1">
      <alignment horizontal="left" vertical="top"/>
    </xf>
    <xf numFmtId="0" fontId="11" fillId="0" borderId="0" xfId="0" applyFont="1" applyAlignment="1">
      <alignment horizontal="left" vertical="top"/>
    </xf>
    <xf numFmtId="0" fontId="21" fillId="0" borderId="0" xfId="0" applyFont="1" applyAlignment="1">
      <alignment horizontal="left" vertical="top"/>
    </xf>
    <xf numFmtId="0" fontId="0" fillId="0" borderId="0" xfId="0" applyAlignment="1">
      <alignment horizontal="left" vertical="top"/>
    </xf>
    <xf numFmtId="0" fontId="29" fillId="0" borderId="0" xfId="0" applyFont="1" applyAlignment="1">
      <alignment wrapText="1"/>
    </xf>
    <xf numFmtId="0" fontId="29" fillId="0" borderId="0" xfId="0" applyFont="1"/>
    <xf numFmtId="0" fontId="10" fillId="0" borderId="14" xfId="0" applyFont="1" applyBorder="1"/>
    <xf numFmtId="9" fontId="10" fillId="0" borderId="14" xfId="1" applyFont="1" applyFill="1" applyBorder="1"/>
    <xf numFmtId="165" fontId="10" fillId="5" borderId="14" xfId="0" applyNumberFormat="1" applyFont="1" applyFill="1" applyBorder="1"/>
    <xf numFmtId="0" fontId="13" fillId="0" borderId="14" xfId="0" applyFont="1" applyBorder="1"/>
    <xf numFmtId="0" fontId="7" fillId="0" borderId="0" xfId="0" quotePrefix="1" applyFont="1" applyAlignment="1">
      <alignment horizontal="left" indent="1"/>
    </xf>
    <xf numFmtId="165" fontId="21" fillId="0" borderId="0" xfId="0" applyNumberFormat="1" applyFont="1"/>
    <xf numFmtId="9" fontId="10" fillId="0" borderId="0" xfId="1" applyFont="1" applyFill="1" applyBorder="1"/>
    <xf numFmtId="0" fontId="6" fillId="0" borderId="14" xfId="0" applyFont="1" applyBorder="1" applyAlignment="1">
      <alignment horizontal="left" indent="1"/>
    </xf>
    <xf numFmtId="0" fontId="6" fillId="0" borderId="0" xfId="0" applyFont="1" applyAlignment="1">
      <alignment horizontal="left" indent="3"/>
    </xf>
    <xf numFmtId="0" fontId="7" fillId="0" borderId="14" xfId="0" applyFont="1" applyBorder="1"/>
    <xf numFmtId="0" fontId="6" fillId="0" borderId="14" xfId="0" applyFont="1" applyBorder="1"/>
    <xf numFmtId="9" fontId="10" fillId="5" borderId="0" xfId="1" applyFont="1" applyFill="1" applyAlignment="1">
      <alignment horizontal="center"/>
    </xf>
    <xf numFmtId="9" fontId="6" fillId="5" borderId="0" xfId="1" applyFont="1" applyFill="1" applyAlignment="1">
      <alignment horizontal="center"/>
    </xf>
    <xf numFmtId="9" fontId="10" fillId="5" borderId="14" xfId="1" applyFont="1" applyFill="1" applyBorder="1" applyAlignment="1">
      <alignment horizontal="center"/>
    </xf>
    <xf numFmtId="9" fontId="10" fillId="5" borderId="0" xfId="1" applyFont="1" applyFill="1" applyBorder="1" applyAlignment="1">
      <alignment horizontal="center"/>
    </xf>
    <xf numFmtId="0" fontId="8" fillId="5" borderId="0" xfId="0" applyFont="1" applyFill="1" applyAlignment="1">
      <alignment horizontal="right"/>
    </xf>
    <xf numFmtId="165" fontId="8" fillId="5" borderId="0" xfId="0" applyNumberFormat="1" applyFont="1" applyFill="1" applyAlignment="1">
      <alignment horizontal="right"/>
    </xf>
    <xf numFmtId="165" fontId="8" fillId="5" borderId="0" xfId="1" applyNumberFormat="1" applyFont="1" applyFill="1"/>
    <xf numFmtId="165" fontId="8" fillId="5" borderId="0" xfId="1" applyNumberFormat="1" applyFont="1" applyFill="1" applyAlignment="1">
      <alignment horizontal="right"/>
    </xf>
    <xf numFmtId="10" fontId="8" fillId="5" borderId="0" xfId="1" applyNumberFormat="1" applyFont="1" applyFill="1" applyAlignment="1">
      <alignment horizontal="right"/>
    </xf>
    <xf numFmtId="10" fontId="8" fillId="5" borderId="0" xfId="1" applyNumberFormat="1" applyFont="1" applyFill="1"/>
    <xf numFmtId="0" fontId="8" fillId="0" borderId="14" xfId="0" applyFont="1" applyBorder="1" applyAlignment="1">
      <alignment horizontal="right"/>
    </xf>
    <xf numFmtId="0" fontId="6" fillId="5" borderId="0" xfId="0" applyFont="1" applyFill="1" applyAlignment="1">
      <alignment wrapText="1"/>
    </xf>
    <xf numFmtId="0" fontId="8" fillId="5" borderId="0" xfId="0" applyFont="1" applyFill="1" applyAlignment="1">
      <alignment horizontal="left" wrapText="1"/>
    </xf>
    <xf numFmtId="0" fontId="6" fillId="5" borderId="0" xfId="0" applyFont="1" applyFill="1" applyAlignment="1">
      <alignment horizontal="left" wrapText="1"/>
    </xf>
    <xf numFmtId="0" fontId="10" fillId="0" borderId="14" xfId="0" applyFont="1" applyBorder="1" applyAlignment="1">
      <alignment horizontal="left" indent="1"/>
    </xf>
    <xf numFmtId="0" fontId="10" fillId="5" borderId="0" xfId="0" applyFont="1" applyFill="1" applyAlignment="1">
      <alignment horizontal="center" vertical="center"/>
    </xf>
    <xf numFmtId="167" fontId="13" fillId="0" borderId="0" xfId="1" applyNumberFormat="1" applyFont="1"/>
    <xf numFmtId="167" fontId="10" fillId="0" borderId="0" xfId="1" applyNumberFormat="1" applyFont="1"/>
    <xf numFmtId="0" fontId="6" fillId="0" borderId="0" xfId="0" applyFont="1" applyAlignment="1">
      <alignment horizontal="left" vertical="center" indent="2"/>
    </xf>
    <xf numFmtId="0" fontId="6" fillId="0" borderId="0" xfId="0" applyFont="1" applyAlignment="1">
      <alignment horizontal="left" vertical="center" indent="1"/>
    </xf>
    <xf numFmtId="0" fontId="6" fillId="0" borderId="0" xfId="0" applyFont="1" applyAlignment="1">
      <alignment vertical="center"/>
    </xf>
    <xf numFmtId="164" fontId="6" fillId="0" borderId="0" xfId="0" applyNumberFormat="1" applyFont="1"/>
    <xf numFmtId="0" fontId="21" fillId="0" borderId="14" xfId="0" applyFont="1" applyBorder="1" applyAlignment="1">
      <alignment horizontal="left" vertical="center"/>
    </xf>
    <xf numFmtId="0" fontId="6" fillId="0" borderId="14" xfId="0" applyFont="1" applyBorder="1" applyAlignment="1">
      <alignment horizontal="left" vertical="center" indent="2"/>
    </xf>
    <xf numFmtId="0" fontId="6" fillId="0" borderId="14" xfId="0" applyFont="1" applyBorder="1" applyAlignment="1">
      <alignment horizontal="left" vertical="center" indent="1"/>
    </xf>
    <xf numFmtId="0" fontId="10" fillId="0" borderId="14" xfId="0" applyFont="1" applyBorder="1" applyAlignment="1">
      <alignment vertical="center" wrapText="1"/>
    </xf>
    <xf numFmtId="0" fontId="10" fillId="0" borderId="14" xfId="0" applyFont="1" applyBorder="1" applyAlignment="1">
      <alignment wrapText="1"/>
    </xf>
    <xf numFmtId="0" fontId="6" fillId="6" borderId="0" xfId="0" applyFont="1" applyFill="1" applyAlignment="1">
      <alignment horizontal="center"/>
    </xf>
    <xf numFmtId="0" fontId="10" fillId="6" borderId="14" xfId="0" applyFont="1" applyFill="1" applyBorder="1" applyAlignment="1">
      <alignment horizontal="center"/>
    </xf>
    <xf numFmtId="0" fontId="7" fillId="0" borderId="14" xfId="0" applyFont="1" applyBorder="1" applyAlignment="1">
      <alignment wrapText="1"/>
    </xf>
    <xf numFmtId="0" fontId="10" fillId="0" borderId="14" xfId="0" applyFont="1" applyBorder="1" applyAlignment="1">
      <alignment horizontal="center"/>
    </xf>
    <xf numFmtId="0" fontId="6" fillId="0" borderId="14" xfId="0" applyFont="1" applyBorder="1" applyAlignment="1">
      <alignment wrapText="1"/>
    </xf>
    <xf numFmtId="0" fontId="7" fillId="0" borderId="14" xfId="0" applyFont="1" applyBorder="1" applyAlignment="1">
      <alignment vertical="center" wrapText="1"/>
    </xf>
    <xf numFmtId="0" fontId="6" fillId="0" borderId="0" xfId="0" applyFont="1" applyAlignment="1">
      <alignment vertical="center" wrapText="1"/>
    </xf>
    <xf numFmtId="0" fontId="6" fillId="0" borderId="14" xfId="0" applyFont="1" applyBorder="1" applyAlignment="1">
      <alignment vertical="center" wrapText="1"/>
    </xf>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31" fillId="0" borderId="0" xfId="0" applyFont="1"/>
    <xf numFmtId="0" fontId="9" fillId="0" borderId="0" xfId="0" applyFont="1" applyAlignment="1">
      <alignment horizontal="left" vertical="top" wrapText="1"/>
    </xf>
    <xf numFmtId="165" fontId="10" fillId="4" borderId="0" xfId="0" applyNumberFormat="1" applyFont="1" applyFill="1"/>
    <xf numFmtId="165" fontId="6" fillId="4" borderId="0" xfId="0" applyNumberFormat="1" applyFont="1" applyFill="1" applyAlignment="1">
      <alignment horizontal="center"/>
    </xf>
    <xf numFmtId="0" fontId="21" fillId="4" borderId="0" xfId="0" applyFont="1" applyFill="1" applyAlignment="1">
      <alignment horizontal="center"/>
    </xf>
    <xf numFmtId="3" fontId="21" fillId="4" borderId="0" xfId="0" applyNumberFormat="1" applyFont="1" applyFill="1" applyAlignment="1">
      <alignment horizontal="center"/>
    </xf>
    <xf numFmtId="3" fontId="7" fillId="5" borderId="0" xfId="0" applyNumberFormat="1" applyFont="1" applyFill="1" applyAlignment="1">
      <alignment horizontal="center"/>
    </xf>
    <xf numFmtId="165" fontId="10" fillId="4" borderId="0" xfId="0" applyNumberFormat="1" applyFont="1" applyFill="1" applyAlignment="1">
      <alignment horizontal="center"/>
    </xf>
    <xf numFmtId="167" fontId="6" fillId="4" borderId="0" xfId="0" applyNumberFormat="1" applyFont="1" applyFill="1" applyAlignment="1">
      <alignment horizontal="center"/>
    </xf>
    <xf numFmtId="0" fontId="8" fillId="5" borderId="0" xfId="0" applyFont="1" applyFill="1" applyAlignment="1">
      <alignment horizontal="center" vertical="center"/>
    </xf>
    <xf numFmtId="3" fontId="6" fillId="4" borderId="18" xfId="0" applyNumberFormat="1" applyFont="1" applyFill="1" applyBorder="1" applyAlignment="1">
      <alignment horizontal="center"/>
    </xf>
    <xf numFmtId="3" fontId="6" fillId="4" borderId="0" xfId="0" applyNumberFormat="1" applyFont="1" applyFill="1" applyAlignment="1">
      <alignment horizontal="center" vertical="center"/>
    </xf>
    <xf numFmtId="3" fontId="6" fillId="4" borderId="14" xfId="0" applyNumberFormat="1" applyFont="1" applyFill="1" applyBorder="1" applyAlignment="1">
      <alignment horizontal="center"/>
    </xf>
    <xf numFmtId="9" fontId="6" fillId="4" borderId="0" xfId="1" applyFont="1" applyFill="1" applyAlignment="1">
      <alignment horizontal="center"/>
    </xf>
    <xf numFmtId="165" fontId="21" fillId="4" borderId="0" xfId="0" applyNumberFormat="1" applyFont="1" applyFill="1" applyAlignment="1">
      <alignment horizontal="center"/>
    </xf>
    <xf numFmtId="165" fontId="6" fillId="4" borderId="19" xfId="0" applyNumberFormat="1" applyFont="1" applyFill="1" applyBorder="1" applyAlignment="1">
      <alignment horizontal="center"/>
    </xf>
    <xf numFmtId="165" fontId="10" fillId="4" borderId="14" xfId="0" applyNumberFormat="1" applyFont="1" applyFill="1" applyBorder="1" applyAlignment="1">
      <alignment horizontal="center"/>
    </xf>
    <xf numFmtId="3" fontId="10" fillId="4" borderId="0" xfId="0" applyNumberFormat="1" applyFont="1" applyFill="1" applyAlignment="1">
      <alignment horizontal="center"/>
    </xf>
    <xf numFmtId="168" fontId="21" fillId="4" borderId="0" xfId="0" applyNumberFormat="1" applyFont="1" applyFill="1" applyAlignment="1">
      <alignment horizontal="center"/>
    </xf>
    <xf numFmtId="165" fontId="6" fillId="4" borderId="0" xfId="0" applyNumberFormat="1" applyFont="1" applyFill="1"/>
    <xf numFmtId="165" fontId="10" fillId="4" borderId="14" xfId="0" applyNumberFormat="1" applyFont="1" applyFill="1" applyBorder="1"/>
    <xf numFmtId="165" fontId="21" fillId="4" borderId="0" xfId="0" applyNumberFormat="1" applyFont="1" applyFill="1"/>
    <xf numFmtId="165" fontId="8" fillId="4" borderId="14" xfId="0" applyNumberFormat="1" applyFont="1" applyFill="1" applyBorder="1"/>
    <xf numFmtId="165" fontId="8" fillId="4" borderId="0" xfId="0" applyNumberFormat="1" applyFont="1" applyFill="1"/>
    <xf numFmtId="2" fontId="7" fillId="4" borderId="0" xfId="0" applyNumberFormat="1" applyFont="1" applyFill="1" applyAlignment="1">
      <alignment horizontal="center"/>
    </xf>
    <xf numFmtId="6" fontId="6" fillId="4" borderId="0" xfId="0" applyNumberFormat="1" applyFont="1" applyFill="1"/>
    <xf numFmtId="6" fontId="8" fillId="4" borderId="0" xfId="0" applyNumberFormat="1" applyFont="1" applyFill="1" applyAlignment="1">
      <alignment horizontal="center"/>
    </xf>
    <xf numFmtId="6" fontId="8" fillId="4" borderId="14" xfId="0" applyNumberFormat="1" applyFont="1" applyFill="1" applyBorder="1" applyAlignment="1">
      <alignment horizontal="center"/>
    </xf>
    <xf numFmtId="0" fontId="6" fillId="4" borderId="0" xfId="0" applyFont="1" applyFill="1" applyAlignment="1">
      <alignment horizontal="left"/>
    </xf>
    <xf numFmtId="0" fontId="6" fillId="4" borderId="0" xfId="0" applyFont="1" applyFill="1" applyAlignment="1">
      <alignment wrapText="1"/>
    </xf>
    <xf numFmtId="165" fontId="21" fillId="4" borderId="0" xfId="1" applyNumberFormat="1" applyFont="1" applyFill="1"/>
    <xf numFmtId="9" fontId="10" fillId="4" borderId="0" xfId="1" applyFont="1" applyFill="1"/>
    <xf numFmtId="9" fontId="10" fillId="4" borderId="14" xfId="1" applyFont="1" applyFill="1" applyBorder="1"/>
    <xf numFmtId="165" fontId="21" fillId="4" borderId="14" xfId="1" applyNumberFormat="1" applyFont="1" applyFill="1" applyBorder="1"/>
    <xf numFmtId="0" fontId="7" fillId="4" borderId="0" xfId="0" applyFont="1" applyFill="1"/>
    <xf numFmtId="167" fontId="21" fillId="4" borderId="0" xfId="1" applyNumberFormat="1" applyFont="1" applyFill="1"/>
    <xf numFmtId="6" fontId="21" fillId="4" borderId="0" xfId="0" applyNumberFormat="1" applyFont="1" applyFill="1" applyAlignment="1">
      <alignment horizontal="center" vertical="center"/>
    </xf>
    <xf numFmtId="0" fontId="10" fillId="4" borderId="0" xfId="0" applyFont="1" applyFill="1"/>
    <xf numFmtId="0" fontId="10" fillId="4" borderId="0" xfId="0" applyFont="1" applyFill="1" applyAlignment="1">
      <alignment horizontal="left"/>
    </xf>
    <xf numFmtId="0" fontId="6" fillId="4" borderId="0" xfId="0" applyFont="1" applyFill="1"/>
    <xf numFmtId="0" fontId="10" fillId="4" borderId="24" xfId="0" applyFont="1" applyFill="1" applyBorder="1" applyAlignment="1">
      <alignment horizontal="center" vertical="center"/>
    </xf>
    <xf numFmtId="0" fontId="10" fillId="4" borderId="25" xfId="0" applyFont="1" applyFill="1" applyBorder="1" applyAlignment="1">
      <alignment horizontal="center" vertical="center"/>
    </xf>
    <xf numFmtId="0" fontId="10" fillId="4" borderId="26" xfId="0" applyFont="1" applyFill="1" applyBorder="1" applyAlignment="1">
      <alignment horizontal="center" vertical="center"/>
    </xf>
    <xf numFmtId="0" fontId="21" fillId="4" borderId="26" xfId="0" applyFont="1" applyFill="1" applyBorder="1" applyAlignment="1">
      <alignment horizontal="center" vertical="center"/>
    </xf>
    <xf numFmtId="1" fontId="10" fillId="4" borderId="9" xfId="0" applyNumberFormat="1" applyFont="1" applyFill="1" applyBorder="1" applyAlignment="1">
      <alignment horizontal="center" vertical="center"/>
    </xf>
    <xf numFmtId="0" fontId="21" fillId="0" borderId="4" xfId="0" applyFont="1" applyBorder="1"/>
    <xf numFmtId="0" fontId="21" fillId="0" borderId="5" xfId="0" applyFont="1" applyBorder="1"/>
    <xf numFmtId="0" fontId="10" fillId="0" borderId="14" xfId="0" applyFont="1" applyBorder="1" applyAlignment="1">
      <alignment horizontal="left"/>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0" xfId="0" applyFont="1" applyAlignment="1">
      <alignment horizontal="center" vertical="center"/>
    </xf>
    <xf numFmtId="0" fontId="10" fillId="0" borderId="14" xfId="0" applyFont="1" applyBorder="1" applyAlignment="1">
      <alignment horizontal="center" vertical="center"/>
    </xf>
    <xf numFmtId="0" fontId="32" fillId="5" borderId="0" xfId="2" applyFont="1" applyFill="1"/>
    <xf numFmtId="0" fontId="10" fillId="5" borderId="0" xfId="0" applyFont="1" applyFill="1" applyAlignment="1">
      <alignment vertical="center" wrapText="1"/>
    </xf>
    <xf numFmtId="165" fontId="10" fillId="5" borderId="0" xfId="0" applyNumberFormat="1" applyFont="1" applyFill="1" applyAlignment="1">
      <alignment horizontal="center" vertical="center"/>
    </xf>
    <xf numFmtId="0" fontId="21" fillId="0" borderId="14" xfId="0" applyFont="1" applyBorder="1" applyAlignment="1">
      <alignment horizontal="left"/>
    </xf>
    <xf numFmtId="0" fontId="21" fillId="0" borderId="14" xfId="0" applyFont="1" applyBorder="1" applyAlignment="1">
      <alignment vertical="top"/>
    </xf>
    <xf numFmtId="0" fontId="5" fillId="0" borderId="14" xfId="0" applyFont="1" applyBorder="1" applyAlignment="1">
      <alignment horizontal="center" wrapText="1"/>
    </xf>
    <xf numFmtId="0" fontId="5" fillId="0" borderId="0" xfId="0" applyFont="1" applyAlignment="1">
      <alignment vertical="top" wrapText="1"/>
    </xf>
    <xf numFmtId="0" fontId="10" fillId="2" borderId="0" xfId="0" applyFont="1" applyFill="1"/>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right"/>
    </xf>
    <xf numFmtId="0" fontId="4" fillId="0" borderId="14" xfId="0" applyFont="1" applyBorder="1" applyAlignment="1">
      <alignment vertical="center" wrapText="1"/>
    </xf>
    <xf numFmtId="0" fontId="4" fillId="0" borderId="0" xfId="0" applyFont="1"/>
    <xf numFmtId="0" fontId="4" fillId="0" borderId="0" xfId="0" applyFont="1" applyAlignment="1">
      <alignment horizontal="left" indent="1"/>
    </xf>
    <xf numFmtId="167" fontId="13" fillId="0" borderId="14" xfId="1" applyNumberFormat="1" applyFont="1" applyBorder="1"/>
    <xf numFmtId="167" fontId="21" fillId="4" borderId="14" xfId="1" applyNumberFormat="1" applyFont="1" applyFill="1" applyBorder="1"/>
    <xf numFmtId="167" fontId="10" fillId="0" borderId="14" xfId="1" applyNumberFormat="1" applyFont="1" applyBorder="1"/>
    <xf numFmtId="165" fontId="10" fillId="0" borderId="14" xfId="0" applyNumberFormat="1" applyFont="1" applyBorder="1"/>
    <xf numFmtId="0" fontId="21" fillId="0" borderId="14" xfId="0" applyFont="1" applyBorder="1" applyAlignment="1">
      <alignment wrapText="1"/>
    </xf>
    <xf numFmtId="0" fontId="4" fillId="0" borderId="0" xfId="0" applyFont="1" applyAlignment="1">
      <alignment vertical="top" wrapText="1"/>
    </xf>
    <xf numFmtId="0" fontId="4" fillId="0" borderId="0" xfId="0" applyFont="1" applyAlignment="1">
      <alignment horizontal="left" vertical="top"/>
    </xf>
    <xf numFmtId="0" fontId="6" fillId="5" borderId="0" xfId="0" applyFont="1" applyFill="1" applyAlignment="1">
      <alignment horizontal="center"/>
    </xf>
    <xf numFmtId="0" fontId="28" fillId="5" borderId="0" xfId="2" applyFont="1" applyFill="1"/>
    <xf numFmtId="1" fontId="21" fillId="4" borderId="14" xfId="0" applyNumberFormat="1" applyFont="1" applyFill="1" applyBorder="1"/>
    <xf numFmtId="0" fontId="4" fillId="6" borderId="0" xfId="0" applyFont="1" applyFill="1" applyAlignment="1">
      <alignment horizontal="center"/>
    </xf>
    <xf numFmtId="0" fontId="4" fillId="0" borderId="0" xfId="0" applyFont="1" applyAlignment="1">
      <alignment horizontal="center"/>
    </xf>
    <xf numFmtId="0" fontId="3" fillId="0" borderId="0" xfId="0" applyFont="1" applyAlignment="1">
      <alignment wrapText="1"/>
    </xf>
    <xf numFmtId="0" fontId="10" fillId="4" borderId="24" xfId="0" applyFont="1" applyFill="1" applyBorder="1" applyAlignment="1">
      <alignment horizontal="center" vertical="center" wrapText="1"/>
    </xf>
    <xf numFmtId="0" fontId="3" fillId="0" borderId="0" xfId="0" applyFont="1"/>
    <xf numFmtId="0" fontId="3" fillId="0" borderId="14" xfId="0" applyFont="1" applyBorder="1"/>
    <xf numFmtId="0" fontId="10" fillId="4" borderId="26" xfId="0" applyFont="1" applyFill="1" applyBorder="1" applyAlignment="1">
      <alignment horizontal="center" vertical="center" wrapText="1"/>
    </xf>
    <xf numFmtId="0" fontId="10" fillId="5" borderId="0" xfId="0" applyFont="1" applyFill="1" applyAlignment="1">
      <alignment vertical="center"/>
    </xf>
    <xf numFmtId="0" fontId="3" fillId="0" borderId="0" xfId="0" applyFont="1" applyAlignment="1">
      <alignment horizontal="left" vertical="top" wrapText="1"/>
    </xf>
    <xf numFmtId="0" fontId="2" fillId="0" borderId="0" xfId="0" applyFont="1" applyAlignment="1">
      <alignment vertical="top"/>
    </xf>
    <xf numFmtId="0" fontId="8" fillId="0" borderId="0" xfId="0" applyFont="1" applyAlignment="1">
      <alignment horizontal="right" vertical="center"/>
    </xf>
    <xf numFmtId="3" fontId="6" fillId="4" borderId="0" xfId="0" applyNumberFormat="1" applyFont="1" applyFill="1" applyAlignment="1">
      <alignment horizontal="center"/>
    </xf>
    <xf numFmtId="0" fontId="10" fillId="5" borderId="22" xfId="0" applyFont="1" applyFill="1" applyBorder="1" applyAlignment="1">
      <alignment horizontal="center"/>
    </xf>
    <xf numFmtId="0" fontId="10" fillId="5" borderId="10" xfId="0" applyFont="1" applyFill="1" applyBorder="1" applyAlignment="1">
      <alignment horizontal="center"/>
    </xf>
    <xf numFmtId="0" fontId="10" fillId="5" borderId="18" xfId="0" applyFont="1" applyFill="1" applyBorder="1" applyAlignment="1">
      <alignment horizontal="center"/>
    </xf>
    <xf numFmtId="0" fontId="10" fillId="5" borderId="19" xfId="0" applyFont="1" applyFill="1" applyBorder="1" applyAlignment="1">
      <alignment horizontal="center"/>
    </xf>
    <xf numFmtId="0" fontId="33" fillId="5" borderId="0" xfId="0" applyFont="1" applyFill="1" applyAlignment="1">
      <alignment horizontal="left" indent="1"/>
    </xf>
    <xf numFmtId="0" fontId="33" fillId="5" borderId="19" xfId="0" applyFont="1" applyFill="1" applyBorder="1" applyAlignment="1">
      <alignment horizontal="left" indent="1"/>
    </xf>
    <xf numFmtId="0" fontId="2"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left" vertical="top" wrapText="1"/>
    </xf>
    <xf numFmtId="0" fontId="6" fillId="5" borderId="0" xfId="0" applyFont="1" applyFill="1" applyAlignment="1">
      <alignment horizontal="left" vertical="top"/>
    </xf>
    <xf numFmtId="0" fontId="6" fillId="0" borderId="0" xfId="0" applyFont="1" applyAlignment="1">
      <alignment horizontal="left" wrapText="1"/>
    </xf>
    <xf numFmtId="0" fontId="7" fillId="0" borderId="0" xfId="0" applyFont="1" applyAlignment="1">
      <alignment horizontal="left" wrapText="1"/>
    </xf>
    <xf numFmtId="0" fontId="6" fillId="0" borderId="0" xfId="0" applyFont="1" applyAlignment="1">
      <alignment horizontal="left"/>
    </xf>
    <xf numFmtId="0" fontId="7" fillId="0" borderId="0" xfId="0" applyFont="1" applyAlignment="1">
      <alignment horizontal="left"/>
    </xf>
    <xf numFmtId="0" fontId="8" fillId="0" borderId="16" xfId="0" applyFont="1" applyBorder="1" applyAlignment="1">
      <alignment horizontal="left"/>
    </xf>
    <xf numFmtId="0" fontId="34" fillId="0" borderId="0" xfId="0" applyFont="1" applyAlignment="1">
      <alignment wrapText="1"/>
    </xf>
    <xf numFmtId="0" fontId="34" fillId="0" borderId="0" xfId="0" applyFont="1"/>
    <xf numFmtId="0" fontId="35" fillId="5" borderId="0" xfId="0" applyFont="1" applyFill="1" applyAlignment="1">
      <alignment horizontal="left" indent="1"/>
    </xf>
    <xf numFmtId="0" fontId="35" fillId="5" borderId="14" xfId="0" applyFont="1" applyFill="1" applyBorder="1" applyAlignment="1">
      <alignment horizontal="left" indent="1"/>
    </xf>
    <xf numFmtId="0" fontId="36" fillId="5" borderId="0" xfId="0" applyFont="1" applyFill="1" applyAlignment="1">
      <alignment horizontal="left" indent="1"/>
    </xf>
    <xf numFmtId="0" fontId="36" fillId="5" borderId="14" xfId="0" applyFont="1" applyFill="1" applyBorder="1" applyAlignment="1">
      <alignment horizontal="left" indent="1"/>
    </xf>
    <xf numFmtId="0" fontId="6" fillId="5" borderId="0" xfId="0" applyFont="1" applyFill="1" applyAlignment="1">
      <alignment vertical="top"/>
    </xf>
    <xf numFmtId="0" fontId="8" fillId="5" borderId="0" xfId="0" applyFont="1" applyFill="1" applyAlignment="1">
      <alignment vertical="top"/>
    </xf>
    <xf numFmtId="0" fontId="10" fillId="5" borderId="0" xfId="0" applyFont="1" applyFill="1" applyAlignment="1">
      <alignment vertical="top"/>
    </xf>
    <xf numFmtId="0" fontId="37" fillId="0" borderId="0" xfId="0" applyFont="1"/>
    <xf numFmtId="0" fontId="22" fillId="10" borderId="0" xfId="0" applyFont="1" applyFill="1"/>
    <xf numFmtId="0" fontId="21" fillId="0" borderId="0" xfId="0" applyFont="1" applyAlignment="1">
      <alignment horizontal="left" vertical="top" wrapText="1"/>
    </xf>
    <xf numFmtId="0" fontId="1" fillId="5" borderId="0" xfId="0" applyFont="1" applyFill="1" applyAlignment="1">
      <alignment horizontal="center"/>
    </xf>
    <xf numFmtId="0" fontId="21" fillId="0" borderId="0" xfId="0" applyFont="1" applyAlignment="1">
      <alignment horizontal="centerContinuous" vertical="top" wrapText="1"/>
    </xf>
    <xf numFmtId="0" fontId="21" fillId="0" borderId="0" xfId="0" applyFont="1" applyAlignment="1">
      <alignment vertical="top" wrapText="1"/>
    </xf>
    <xf numFmtId="0" fontId="5" fillId="0" borderId="0" xfId="0" applyFont="1" applyAlignment="1">
      <alignment horizontal="left" wrapText="1"/>
    </xf>
    <xf numFmtId="0" fontId="19" fillId="0" borderId="0" xfId="0" applyFont="1" applyAlignment="1">
      <alignment horizontal="right"/>
    </xf>
    <xf numFmtId="0" fontId="6" fillId="5" borderId="14" xfId="0" applyFont="1" applyFill="1" applyBorder="1"/>
    <xf numFmtId="0" fontId="21" fillId="0" borderId="14" xfId="0" applyFont="1" applyBorder="1" applyAlignment="1">
      <alignment horizontal="center" wrapText="1"/>
    </xf>
    <xf numFmtId="0" fontId="21" fillId="0" borderId="14" xfId="0" applyFont="1" applyBorder="1" applyAlignment="1">
      <alignment horizontal="center"/>
    </xf>
    <xf numFmtId="0" fontId="21" fillId="0" borderId="18" xfId="0" applyFont="1" applyBorder="1" applyAlignment="1">
      <alignment horizontal="center"/>
    </xf>
    <xf numFmtId="0" fontId="21" fillId="0" borderId="19" xfId="0" applyFont="1" applyBorder="1" applyAlignment="1">
      <alignment horizontal="center"/>
    </xf>
    <xf numFmtId="0" fontId="21" fillId="13" borderId="20" xfId="0" applyFont="1" applyFill="1" applyBorder="1" applyAlignment="1">
      <alignment horizontal="left"/>
    </xf>
    <xf numFmtId="165" fontId="6" fillId="5" borderId="0" xfId="0" applyNumberFormat="1" applyFont="1" applyFill="1" applyAlignment="1">
      <alignment vertical="top"/>
    </xf>
    <xf numFmtId="165" fontId="10" fillId="5" borderId="0" xfId="0" applyNumberFormat="1" applyFont="1" applyFill="1" applyAlignment="1">
      <alignment vertical="top"/>
    </xf>
    <xf numFmtId="0" fontId="6" fillId="4" borderId="11" xfId="0" applyFont="1" applyFill="1" applyBorder="1" applyAlignment="1">
      <alignment vertical="top"/>
    </xf>
    <xf numFmtId="0" fontId="6" fillId="4" borderId="12" xfId="0" applyFont="1" applyFill="1" applyBorder="1" applyAlignment="1">
      <alignment vertical="top"/>
    </xf>
    <xf numFmtId="0" fontId="6" fillId="4" borderId="13" xfId="0" applyFont="1" applyFill="1" applyBorder="1" applyAlignment="1">
      <alignment vertical="top"/>
    </xf>
    <xf numFmtId="0" fontId="21" fillId="13" borderId="21" xfId="0" applyFont="1" applyFill="1" applyBorder="1" applyAlignment="1">
      <alignment horizontal="left"/>
    </xf>
    <xf numFmtId="0" fontId="1" fillId="0" borderId="0" xfId="0" applyFont="1"/>
    <xf numFmtId="0" fontId="21" fillId="0" borderId="14" xfId="0" applyFont="1" applyBorder="1" applyAlignment="1">
      <alignment horizontal="left"/>
    </xf>
    <xf numFmtId="0" fontId="6" fillId="0" borderId="0" xfId="0" applyFont="1" applyAlignment="1">
      <alignment horizontal="left" wrapText="1"/>
    </xf>
    <xf numFmtId="0" fontId="19" fillId="0" borderId="0" xfId="0" applyFont="1" applyAlignment="1">
      <alignment horizontal="left" vertical="top" wrapText="1"/>
    </xf>
    <xf numFmtId="164" fontId="6" fillId="5" borderId="0" xfId="0" applyNumberFormat="1" applyFont="1" applyFill="1" applyAlignment="1">
      <alignment horizontal="left" vertical="top"/>
    </xf>
    <xf numFmtId="0" fontId="1" fillId="4" borderId="11" xfId="0" applyFont="1" applyFill="1" applyBorder="1" applyAlignment="1">
      <alignment horizontal="left" vertical="top" wrapText="1"/>
    </xf>
    <xf numFmtId="0" fontId="1" fillId="4" borderId="12" xfId="0" applyFont="1" applyFill="1" applyBorder="1" applyAlignment="1">
      <alignment horizontal="left" vertical="top" wrapText="1"/>
    </xf>
    <xf numFmtId="0" fontId="1" fillId="4" borderId="13" xfId="0" applyFont="1" applyFill="1" applyBorder="1" applyAlignment="1">
      <alignment horizontal="left" vertical="top" wrapText="1"/>
    </xf>
    <xf numFmtId="0" fontId="6" fillId="5" borderId="0" xfId="0" applyFont="1" applyFill="1" applyAlignment="1">
      <alignment horizontal="left"/>
    </xf>
    <xf numFmtId="0" fontId="10" fillId="5" borderId="0" xfId="0" applyFont="1" applyFill="1" applyAlignment="1">
      <alignment horizontal="left"/>
    </xf>
    <xf numFmtId="0" fontId="8" fillId="0" borderId="0" xfId="0" applyFont="1" applyAlignment="1">
      <alignment horizontal="left" vertical="top" wrapText="1"/>
    </xf>
    <xf numFmtId="0" fontId="6" fillId="5" borderId="0" xfId="0" applyFont="1" applyFill="1" applyAlignment="1">
      <alignment horizontal="left" vertical="top"/>
    </xf>
    <xf numFmtId="0" fontId="8" fillId="5" borderId="0" xfId="0" applyFont="1" applyFill="1" applyAlignment="1">
      <alignment horizontal="left" vertical="top"/>
    </xf>
    <xf numFmtId="0" fontId="22" fillId="10" borderId="0" xfId="0" applyFont="1" applyFill="1" applyAlignment="1">
      <alignment horizontal="left"/>
    </xf>
    <xf numFmtId="0" fontId="6" fillId="6" borderId="14" xfId="0" applyFont="1" applyFill="1" applyBorder="1" applyAlignment="1">
      <alignment horizontal="left" vertical="top"/>
    </xf>
    <xf numFmtId="0" fontId="10" fillId="6" borderId="14" xfId="0" applyFont="1" applyFill="1" applyBorder="1" applyAlignment="1">
      <alignment horizontal="left" vertical="top"/>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6" fillId="6" borderId="16" xfId="0" applyFont="1" applyFill="1" applyBorder="1" applyAlignment="1">
      <alignment horizontal="left" vertical="top"/>
    </xf>
    <xf numFmtId="0" fontId="10" fillId="6" borderId="16" xfId="0" applyFont="1" applyFill="1" applyBorder="1" applyAlignment="1">
      <alignment horizontal="left" vertical="top"/>
    </xf>
    <xf numFmtId="0" fontId="10" fillId="6" borderId="17" xfId="0" applyFont="1" applyFill="1" applyBorder="1" applyAlignment="1">
      <alignment horizontal="left" vertical="top"/>
    </xf>
    <xf numFmtId="0" fontId="10" fillId="6" borderId="19" xfId="0" applyFont="1" applyFill="1" applyBorder="1" applyAlignment="1">
      <alignment horizontal="left" vertical="top"/>
    </xf>
    <xf numFmtId="0" fontId="6" fillId="6" borderId="0" xfId="0" applyFont="1" applyFill="1" applyAlignment="1">
      <alignment horizontal="left" vertical="top"/>
    </xf>
    <xf numFmtId="0" fontId="10" fillId="6" borderId="0" xfId="0" applyFont="1" applyFill="1" applyAlignment="1">
      <alignment horizontal="left" vertical="top"/>
    </xf>
    <xf numFmtId="0" fontId="10" fillId="6" borderId="24" xfId="0" applyFont="1" applyFill="1" applyBorder="1" applyAlignment="1">
      <alignment horizontal="center" vertical="center"/>
    </xf>
    <xf numFmtId="0" fontId="10" fillId="6" borderId="26" xfId="0" applyFont="1" applyFill="1" applyBorder="1" applyAlignment="1">
      <alignment horizontal="center" vertical="center"/>
    </xf>
    <xf numFmtId="0" fontId="6" fillId="6" borderId="0" xfId="0" applyFont="1" applyFill="1" applyAlignment="1">
      <alignment horizontal="left" vertical="top" wrapText="1"/>
    </xf>
    <xf numFmtId="0" fontId="10" fillId="6" borderId="0" xfId="0" applyFont="1" applyFill="1" applyAlignment="1">
      <alignment horizontal="left" vertical="top" wrapText="1"/>
    </xf>
    <xf numFmtId="0" fontId="10" fillId="6" borderId="14" xfId="0" applyFont="1" applyFill="1" applyBorder="1" applyAlignment="1">
      <alignment horizontal="left" vertical="top" wrapText="1"/>
    </xf>
    <xf numFmtId="14" fontId="6" fillId="3" borderId="0" xfId="0" applyNumberFormat="1" applyFont="1" applyFill="1" applyAlignment="1">
      <alignment horizontal="center"/>
    </xf>
    <xf numFmtId="0" fontId="6" fillId="3" borderId="0" xfId="0" applyFont="1" applyFill="1" applyAlignment="1">
      <alignment horizontal="center"/>
    </xf>
    <xf numFmtId="0" fontId="6" fillId="0" borderId="15" xfId="0" applyFont="1" applyBorder="1" applyAlignment="1">
      <alignment horizontal="center" vertical="center" wrapText="1"/>
    </xf>
    <xf numFmtId="0" fontId="21" fillId="0" borderId="0" xfId="0" applyFont="1" applyAlignment="1">
      <alignment horizontal="left" vertical="top" wrapText="1"/>
    </xf>
    <xf numFmtId="0" fontId="7" fillId="0" borderId="14" xfId="0" applyFont="1" applyBorder="1"/>
    <xf numFmtId="0" fontId="7" fillId="0" borderId="19" xfId="0" applyFont="1" applyBorder="1"/>
    <xf numFmtId="0" fontId="7" fillId="0" borderId="23" xfId="0" applyFont="1" applyBorder="1"/>
    <xf numFmtId="0" fontId="7" fillId="0" borderId="21" xfId="0" applyFont="1" applyBorder="1"/>
    <xf numFmtId="0" fontId="38" fillId="0" borderId="0" xfId="0" applyFont="1"/>
  </cellXfs>
  <cellStyles count="3">
    <cellStyle name="Hyperlink" xfId="2" builtinId="8"/>
    <cellStyle name="Normal" xfId="0" builtinId="0"/>
    <cellStyle name="Percent" xfId="1" builtinId="5"/>
  </cellStyles>
  <dxfs count="14">
    <dxf>
      <font>
        <b val="0"/>
        <i val="0"/>
        <strike val="0"/>
        <condense val="0"/>
        <extend val="0"/>
        <outline val="0"/>
        <shadow val="0"/>
        <u val="none"/>
        <vertAlign val="baseline"/>
        <sz val="10"/>
        <color theme="1"/>
        <name val="Segoe UI Semilight"/>
        <family val="2"/>
        <scheme val="none"/>
      </font>
      <fill>
        <patternFill patternType="solid">
          <fgColor indexed="64"/>
          <bgColor rgb="FFFFF7CC"/>
        </patternFill>
      </fill>
      <alignment horizontal="center" vertical="bottom" textRotation="0" wrapText="0"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0"/>
        <color theme="1"/>
        <name val="Segoe UI Semilight"/>
        <family val="2"/>
        <scheme val="none"/>
      </font>
      <numFmt numFmtId="165" formatCode="&quot;$&quot;#,##0"/>
      <fill>
        <patternFill patternType="solid">
          <fgColor indexed="64"/>
          <bgColor rgb="FFFFF7CC"/>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Segoe UI Semilight"/>
        <family val="2"/>
        <scheme val="none"/>
      </font>
      <numFmt numFmtId="165" formatCode="&quot;$&quot;#,##0"/>
      <fill>
        <patternFill patternType="solid">
          <fgColor indexed="64"/>
          <bgColor rgb="FFFFF7CC"/>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Segoe UI Semilight"/>
        <family val="2"/>
        <scheme val="none"/>
      </font>
      <fill>
        <patternFill patternType="solid">
          <fgColor indexed="64"/>
          <bgColor rgb="FFFFF7CC"/>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0"/>
        <color auto="1"/>
        <name val="Segoe UI Semilight"/>
        <family val="2"/>
        <scheme val="none"/>
      </font>
      <fill>
        <patternFill patternType="solid">
          <fgColor indexed="64"/>
          <bgColor rgb="FFFFF7CC"/>
        </patternFill>
      </fill>
      <alignment horizontal="lef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10"/>
        <color theme="1"/>
        <name val="Segoe UI Semibold"/>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0"/>
        <color theme="1"/>
        <name val="Segoe UI Semilight"/>
        <family val="2"/>
        <scheme val="none"/>
      </font>
      <fill>
        <patternFill patternType="solid">
          <fgColor indexed="64"/>
          <bgColor rgb="FFFFF7CC"/>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Segoe UI Semilight"/>
        <family val="2"/>
        <scheme val="none"/>
      </font>
      <numFmt numFmtId="165" formatCode="&quot;$&quot;#,##0"/>
      <fill>
        <patternFill patternType="solid">
          <fgColor indexed="64"/>
          <bgColor theme="2"/>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Segoe UI Semilight"/>
        <family val="2"/>
        <scheme val="none"/>
      </font>
      <numFmt numFmtId="165" formatCode="&quot;$&quot;#,##0"/>
      <fill>
        <patternFill patternType="solid">
          <fgColor indexed="64"/>
          <bgColor rgb="FFFFF7CC"/>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Segoe UI Semilight"/>
        <family val="2"/>
        <scheme val="none"/>
      </font>
      <numFmt numFmtId="3" formatCode="#,##0"/>
      <fill>
        <patternFill patternType="solid">
          <fgColor indexed="64"/>
          <bgColor rgb="FFFFF7CC"/>
        </patternFill>
      </fill>
      <alignment horizontal="center"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Segoe UI Semilight"/>
        <family val="2"/>
        <scheme val="none"/>
      </font>
      <fill>
        <patternFill patternType="solid">
          <fgColor indexed="64"/>
          <bgColor rgb="FFFFF7CC"/>
        </patternFill>
      </fill>
      <border diagonalUp="0" diagonalDown="0">
        <left/>
        <right/>
        <top/>
        <bottom style="thin">
          <color indexed="64"/>
        </bottom>
        <vertical/>
        <horizontal/>
      </border>
    </dxf>
    <dxf>
      <font>
        <b val="0"/>
        <i val="0"/>
        <strike val="0"/>
        <condense val="0"/>
        <extend val="0"/>
        <outline val="0"/>
        <shadow val="0"/>
        <u val="none"/>
        <vertAlign val="baseline"/>
        <sz val="10"/>
        <color theme="1"/>
        <name val="Segoe UI Semilight"/>
        <family val="2"/>
        <scheme val="none"/>
      </font>
      <alignment horizontal="right"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Segoe UI Semibold"/>
        <family val="2"/>
        <scheme val="none"/>
      </font>
      <alignment horizontal="center" vertical="bottom" textRotation="0" wrapText="1" indent="0" justifyLastLine="0" shrinkToFit="0" readingOrder="0"/>
    </dxf>
  </dxfs>
  <tableStyles count="0" defaultTableStyle="TableStyleMedium2" defaultPivotStyle="PivotStyleLight16"/>
  <colors>
    <mruColors>
      <color rgb="FFFFF7CC"/>
      <color rgb="FF0E5E22"/>
      <color rgb="FF036A91"/>
      <color rgb="FF1C75BC"/>
      <color rgb="FF5EB8E2"/>
      <color rgb="FFFBBD13"/>
      <color rgb="FF8DC63F"/>
      <color rgb="FFC1C8CA"/>
      <color rgb="FF135CA1"/>
      <color rgb="FF14A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77032</xdr:colOff>
      <xdr:row>6</xdr:row>
      <xdr:rowOff>31750</xdr:rowOff>
    </xdr:from>
    <xdr:to>
      <xdr:col>3</xdr:col>
      <xdr:colOff>397104</xdr:colOff>
      <xdr:row>13</xdr:row>
      <xdr:rowOff>18991</xdr:rowOff>
    </xdr:to>
    <xdr:pic>
      <xdr:nvPicPr>
        <xdr:cNvPr id="3" name="Picture 2" descr="Wild Spaces &amp; Public Places Logo">
          <a:extLst>
            <a:ext uri="{FF2B5EF4-FFF2-40B4-BE49-F238E27FC236}">
              <a16:creationId xmlns:a16="http://schemas.microsoft.com/office/drawing/2014/main" id="{CC6B6FE1-CC08-228A-59F4-4A3C06E189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53282" y="1384300"/>
          <a:ext cx="2301272" cy="1461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95250</xdr:colOff>
      <xdr:row>7</xdr:row>
      <xdr:rowOff>28575</xdr:rowOff>
    </xdr:from>
    <xdr:to>
      <xdr:col>2</xdr:col>
      <xdr:colOff>2330694</xdr:colOff>
      <xdr:row>13</xdr:row>
      <xdr:rowOff>35078</xdr:rowOff>
    </xdr:to>
    <xdr:pic>
      <xdr:nvPicPr>
        <xdr:cNvPr id="3" name="Picture 2" descr="Wild Spaces &amp; Public Places Logo">
          <a:extLst>
            <a:ext uri="{FF2B5EF4-FFF2-40B4-BE49-F238E27FC236}">
              <a16:creationId xmlns:a16="http://schemas.microsoft.com/office/drawing/2014/main" id="{90EB96B2-E245-40A3-9466-D3B70AA0D3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90550" y="1485900"/>
          <a:ext cx="2235444" cy="1320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107298</xdr:colOff>
      <xdr:row>5</xdr:row>
      <xdr:rowOff>152400</xdr:rowOff>
    </xdr:from>
    <xdr:to>
      <xdr:col>2</xdr:col>
      <xdr:colOff>2342742</xdr:colOff>
      <xdr:row>13</xdr:row>
      <xdr:rowOff>25553</xdr:rowOff>
    </xdr:to>
    <xdr:pic>
      <xdr:nvPicPr>
        <xdr:cNvPr id="3" name="Picture 2">
          <a:extLst>
            <a:ext uri="{FF2B5EF4-FFF2-40B4-BE49-F238E27FC236}">
              <a16:creationId xmlns:a16="http://schemas.microsoft.com/office/drawing/2014/main" id="{9927DADC-96C7-405F-9FDA-02A82502B4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74023" y="1190625"/>
          <a:ext cx="2235444" cy="1320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114300</xdr:colOff>
      <xdr:row>1</xdr:row>
      <xdr:rowOff>76200</xdr:rowOff>
    </xdr:from>
    <xdr:to>
      <xdr:col>10</xdr:col>
      <xdr:colOff>167941</xdr:colOff>
      <xdr:row>4</xdr:row>
      <xdr:rowOff>60983</xdr:rowOff>
    </xdr:to>
    <xdr:sp macro="" textlink="">
      <xdr:nvSpPr>
        <xdr:cNvPr id="4" name="TextBox 3">
          <a:extLst>
            <a:ext uri="{FF2B5EF4-FFF2-40B4-BE49-F238E27FC236}">
              <a16:creationId xmlns:a16="http://schemas.microsoft.com/office/drawing/2014/main" id="{4096A16D-A1FC-4BC7-B455-746FA81AB3E8}"/>
            </a:ext>
          </a:extLst>
        </xdr:cNvPr>
        <xdr:cNvSpPr txBox="1"/>
      </xdr:nvSpPr>
      <xdr:spPr>
        <a:xfrm>
          <a:off x="7400925" y="257175"/>
          <a:ext cx="1968166" cy="651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a:solidFill>
                <a:srgbClr val="FF0000">
                  <a:alpha val="30000"/>
                </a:srgbClr>
              </a:solidFill>
              <a:latin typeface="Franklin Gothic Demi" panose="020B0703020102020204" pitchFamily="34" charset="0"/>
            </a:rPr>
            <a:t>DRAFT</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1005316</xdr:colOff>
      <xdr:row>28</xdr:row>
      <xdr:rowOff>85046</xdr:rowOff>
    </xdr:from>
    <xdr:to>
      <xdr:col>21</xdr:col>
      <xdr:colOff>404233</xdr:colOff>
      <xdr:row>39</xdr:row>
      <xdr:rowOff>49535</xdr:rowOff>
    </xdr:to>
    <xdr:pic>
      <xdr:nvPicPr>
        <xdr:cNvPr id="2" name="Picture 1">
          <a:extLst>
            <a:ext uri="{FF2B5EF4-FFF2-40B4-BE49-F238E27FC236}">
              <a16:creationId xmlns:a16="http://schemas.microsoft.com/office/drawing/2014/main" id="{9E5EDF6A-487D-FBAC-AA4D-42D84BC38D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606" b="42130"/>
        <a:stretch>
          <a:fillRect/>
        </a:stretch>
      </xdr:blipFill>
      <xdr:spPr bwMode="auto">
        <a:xfrm>
          <a:off x="4313553" y="5349309"/>
          <a:ext cx="10148559" cy="2022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47544</xdr:colOff>
      <xdr:row>6</xdr:row>
      <xdr:rowOff>66675</xdr:rowOff>
    </xdr:from>
    <xdr:to>
      <xdr:col>2</xdr:col>
      <xdr:colOff>2437420</xdr:colOff>
      <xdr:row>13</xdr:row>
      <xdr:rowOff>66828</xdr:rowOff>
    </xdr:to>
    <xdr:pic>
      <xdr:nvPicPr>
        <xdr:cNvPr id="3" name="Picture 2" descr="Wild Spaces &amp; Public Places Logo">
          <a:extLst>
            <a:ext uri="{FF2B5EF4-FFF2-40B4-BE49-F238E27FC236}">
              <a16:creationId xmlns:a16="http://schemas.microsoft.com/office/drawing/2014/main" id="{8AAC370B-8FBC-4E55-97E9-EB9945B17B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38094" y="1419225"/>
          <a:ext cx="2389876" cy="1467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86370</xdr:colOff>
      <xdr:row>6</xdr:row>
      <xdr:rowOff>58058</xdr:rowOff>
    </xdr:from>
    <xdr:to>
      <xdr:col>2</xdr:col>
      <xdr:colOff>2471166</xdr:colOff>
      <xdr:row>13</xdr:row>
      <xdr:rowOff>48686</xdr:rowOff>
    </xdr:to>
    <xdr:pic>
      <xdr:nvPicPr>
        <xdr:cNvPr id="3" name="Picture 2" descr="Wild Spaces &amp; Public Places Logo">
          <a:extLst>
            <a:ext uri="{FF2B5EF4-FFF2-40B4-BE49-F238E27FC236}">
              <a16:creationId xmlns:a16="http://schemas.microsoft.com/office/drawing/2014/main" id="{C69409F5-F4BC-40FB-AEC7-4190379DBF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48345" y="1410608"/>
          <a:ext cx="2384796" cy="14574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121204</xdr:colOff>
      <xdr:row>6</xdr:row>
      <xdr:rowOff>15875</xdr:rowOff>
    </xdr:from>
    <xdr:to>
      <xdr:col>2</xdr:col>
      <xdr:colOff>2516160</xdr:colOff>
      <xdr:row>13</xdr:row>
      <xdr:rowOff>19203</xdr:rowOff>
    </xdr:to>
    <xdr:pic>
      <xdr:nvPicPr>
        <xdr:cNvPr id="3" name="Picture 2" descr="Wild Spaces &amp; Public Places Logo">
          <a:extLst>
            <a:ext uri="{FF2B5EF4-FFF2-40B4-BE49-F238E27FC236}">
              <a16:creationId xmlns:a16="http://schemas.microsoft.com/office/drawing/2014/main" id="{333C42B8-8795-41E9-A789-51637F6B28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11754" y="1368425"/>
          <a:ext cx="2394956" cy="1470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118982</xdr:colOff>
      <xdr:row>6</xdr:row>
      <xdr:rowOff>28575</xdr:rowOff>
    </xdr:from>
    <xdr:to>
      <xdr:col>2</xdr:col>
      <xdr:colOff>2502508</xdr:colOff>
      <xdr:row>13</xdr:row>
      <xdr:rowOff>28728</xdr:rowOff>
    </xdr:to>
    <xdr:pic>
      <xdr:nvPicPr>
        <xdr:cNvPr id="3" name="Picture 2" descr="Wild Spaces &amp; Public Places Logo">
          <a:extLst>
            <a:ext uri="{FF2B5EF4-FFF2-40B4-BE49-F238E27FC236}">
              <a16:creationId xmlns:a16="http://schemas.microsoft.com/office/drawing/2014/main" id="{2A135314-55FC-4E8C-B06B-E68CCC2D3C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09532" y="1381125"/>
          <a:ext cx="2389876" cy="1467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115807</xdr:colOff>
      <xdr:row>6</xdr:row>
      <xdr:rowOff>0</xdr:rowOff>
    </xdr:from>
    <xdr:to>
      <xdr:col>2</xdr:col>
      <xdr:colOff>2497216</xdr:colOff>
      <xdr:row>12</xdr:row>
      <xdr:rowOff>181128</xdr:rowOff>
    </xdr:to>
    <xdr:pic>
      <xdr:nvPicPr>
        <xdr:cNvPr id="3" name="Picture 2" descr="Wild Spaces &amp; Public Places Logo">
          <a:extLst>
            <a:ext uri="{FF2B5EF4-FFF2-40B4-BE49-F238E27FC236}">
              <a16:creationId xmlns:a16="http://schemas.microsoft.com/office/drawing/2014/main" id="{05C0B06A-63DE-4E26-A98F-8A3D3D4257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11107" y="1352550"/>
          <a:ext cx="2381409" cy="1438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72872</xdr:colOff>
      <xdr:row>6</xdr:row>
      <xdr:rowOff>9525</xdr:rowOff>
    </xdr:from>
    <xdr:to>
      <xdr:col>3</xdr:col>
      <xdr:colOff>1504043</xdr:colOff>
      <xdr:row>13</xdr:row>
      <xdr:rowOff>54128</xdr:rowOff>
    </xdr:to>
    <xdr:pic>
      <xdr:nvPicPr>
        <xdr:cNvPr id="3" name="Picture 2" descr="Wild Spaces &amp; Public Places Logo">
          <a:extLst>
            <a:ext uri="{FF2B5EF4-FFF2-40B4-BE49-F238E27FC236}">
              <a16:creationId xmlns:a16="http://schemas.microsoft.com/office/drawing/2014/main" id="{F465B250-6509-4B80-9F26-A7673B23C7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63422" y="1343025"/>
          <a:ext cx="2478921" cy="1511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71039</xdr:colOff>
      <xdr:row>6</xdr:row>
      <xdr:rowOff>19050</xdr:rowOff>
    </xdr:from>
    <xdr:to>
      <xdr:col>2</xdr:col>
      <xdr:colOff>2467900</xdr:colOff>
      <xdr:row>13</xdr:row>
      <xdr:rowOff>28728</xdr:rowOff>
    </xdr:to>
    <xdr:pic>
      <xdr:nvPicPr>
        <xdr:cNvPr id="3" name="Picture 2" descr="Wild Spaces &amp; Public Places Logo">
          <a:extLst>
            <a:ext uri="{FF2B5EF4-FFF2-40B4-BE49-F238E27FC236}">
              <a16:creationId xmlns:a16="http://schemas.microsoft.com/office/drawing/2014/main" id="{010AC53E-0853-43BC-95BD-F660860204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61589" y="1371600"/>
          <a:ext cx="2393686" cy="1473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76119</xdr:colOff>
      <xdr:row>6</xdr:row>
      <xdr:rowOff>9525</xdr:rowOff>
    </xdr:from>
    <xdr:to>
      <xdr:col>2</xdr:col>
      <xdr:colOff>2465995</xdr:colOff>
      <xdr:row>13</xdr:row>
      <xdr:rowOff>9678</xdr:rowOff>
    </xdr:to>
    <xdr:pic>
      <xdr:nvPicPr>
        <xdr:cNvPr id="3" name="Picture 2" descr="Wild Spaces &amp; Public Places Logo">
          <a:extLst>
            <a:ext uri="{FF2B5EF4-FFF2-40B4-BE49-F238E27FC236}">
              <a16:creationId xmlns:a16="http://schemas.microsoft.com/office/drawing/2014/main" id="{1134CD3E-FB12-41C7-BDA6-37F2BD6EAB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47619" y="1362075"/>
          <a:ext cx="2389876" cy="1467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A50117-41B4-4369-8A5F-29E355C689E9}" name="Table1" displayName="Table1" ref="C58:H64" totalsRowShown="0" headerRowDxfId="13">
  <tableColumns count="6">
    <tableColumn id="1" xr3:uid="{D5A20018-5BAD-4333-BD2B-6F6AECB0C674}" name="Commercial Tenant" dataDxfId="12"/>
    <tableColumn id="2" xr3:uid="{C9DED564-33B4-4C65-A83B-18ECE843F280}" name="Commercial _x000a_Type" dataDxfId="11"/>
    <tableColumn id="3" xr3:uid="{3E5C7737-97FA-4579-9150-CE34860493DB}" name="Square_x000a_Feet" dataDxfId="10"/>
    <tableColumn id="4" xr3:uid="{7FC4E817-7814-4BE9-AB36-E5AF54557376}" name="Rent/SF" dataDxfId="9"/>
    <tableColumn id="5" xr3:uid="{2FAD2E9F-A82A-40A3-945D-7DCB083C1121}" name="Total _x000a_Rent/Month" dataDxfId="8"/>
    <tableColumn id="6" xr3:uid="{B9C8D618-2B5E-4EAC-B5B2-9CB215D8B6BE}" name="Expected Lease Term_x000a_(Years)" dataDxfId="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A1E490-1779-49FC-B5F2-8787F01BBE6B}" name="Table2" displayName="Table2" ref="C43:G49" totalsRowShown="0" headerRowDxfId="6" headerRowBorderDxfId="5">
  <tableColumns count="5">
    <tableColumn id="1" xr3:uid="{C1D95B09-2E7F-4540-93AB-07393DD6E8F2}" name="Source of Funds (IST, LIHTC, PBV, SAIL, etc)" dataDxfId="4"/>
    <tableColumn id="2" xr3:uid="{72A399FD-03B7-4448-BE57-B924DCC1E0C1}" name="Number of Units" dataDxfId="3"/>
    <tableColumn id="3" xr3:uid="{6DADB5BF-60E7-468A-BDDA-66B508F422EA}" name="Maximum Affordable Monthly Rent" dataDxfId="2"/>
    <tableColumn id="4" xr3:uid="{C8B17AE9-1CE3-48F8-979C-90DA4EAE55D1}" name="Maximum AMI Level" dataDxfId="1"/>
    <tableColumn id="5" xr3:uid="{7D494CCA-053E-4F3B-8504-34BC96734914}" name="Affordability Period in Year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alachuacounty.sharefile.com/r-r0aba66f1494e4fc7b9eee227b345924d"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fwsprimary.wim.usgs.gov/wetlands/apps/wetlands-mapper/" TargetMode="External"/><Relationship Id="rId1" Type="http://schemas.openxmlformats.org/officeDocument/2006/relationships/hyperlink" Target="https://msc.fema.gov/portal/search"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table" Target="../tables/table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94CD-A0D1-48C5-A627-41948DF0ECA4}">
  <sheetPr codeName="Sheet4">
    <tabColor theme="0"/>
  </sheetPr>
  <dimension ref="A1:S164"/>
  <sheetViews>
    <sheetView tabSelected="1" workbookViewId="0">
      <selection activeCell="E18" sqref="E18"/>
    </sheetView>
  </sheetViews>
  <sheetFormatPr defaultColWidth="8.77734375" defaultRowHeight="16.8" x14ac:dyDescent="0.4"/>
  <cols>
    <col min="1" max="1" width="3.77734375" style="2" customWidth="1"/>
    <col min="2" max="2" width="3.44140625" style="73" customWidth="1"/>
    <col min="3" max="3" width="29.77734375" style="65" customWidth="1"/>
    <col min="4" max="4" width="9.5546875" style="2" customWidth="1"/>
    <col min="5" max="5" width="19.5546875" style="2" customWidth="1"/>
    <col min="6" max="6" width="14.77734375" style="2" customWidth="1"/>
    <col min="7" max="7" width="20.21875" style="2" customWidth="1"/>
    <col min="8" max="9" width="8.77734375" style="2"/>
    <col min="10" max="13" width="10.5546875" style="2" customWidth="1"/>
    <col min="14" max="14" width="8.77734375" style="2"/>
    <col min="15" max="15" width="8.77734375" style="3"/>
    <col min="16" max="16384" width="8.77734375" style="2"/>
  </cols>
  <sheetData>
    <row r="1" spans="1:19" x14ac:dyDescent="0.4">
      <c r="A1" s="301" t="s">
        <v>585</v>
      </c>
    </row>
    <row r="3" spans="1:19" ht="24" x14ac:dyDescent="0.5">
      <c r="C3" s="90" t="s">
        <v>88</v>
      </c>
      <c r="D3" s="1"/>
      <c r="M3" s="358" t="s">
        <v>611</v>
      </c>
      <c r="P3" s="3"/>
    </row>
    <row r="4" spans="1:19" x14ac:dyDescent="0.4">
      <c r="C4" s="91" t="s">
        <v>610</v>
      </c>
      <c r="P4" s="3"/>
    </row>
    <row r="5" spans="1:19" x14ac:dyDescent="0.4">
      <c r="C5" s="97" t="s">
        <v>473</v>
      </c>
      <c r="O5" s="2"/>
      <c r="P5" s="3"/>
    </row>
    <row r="6" spans="1:19" x14ac:dyDescent="0.4">
      <c r="P6" s="3"/>
    </row>
    <row r="7" spans="1:19" x14ac:dyDescent="0.4">
      <c r="C7" s="18"/>
      <c r="D7" s="18"/>
      <c r="E7" s="133"/>
      <c r="F7" s="305"/>
      <c r="G7" s="305"/>
      <c r="H7" s="305"/>
      <c r="I7" s="305"/>
      <c r="J7" s="305"/>
      <c r="K7" s="305"/>
      <c r="L7" s="305"/>
      <c r="M7" s="62"/>
      <c r="N7" s="62"/>
      <c r="O7" s="62"/>
      <c r="P7"/>
      <c r="Q7"/>
      <c r="R7"/>
      <c r="S7"/>
    </row>
    <row r="8" spans="1:19" x14ac:dyDescent="0.4">
      <c r="C8" s="18"/>
      <c r="D8" s="18"/>
      <c r="E8" s="133" t="s">
        <v>596</v>
      </c>
      <c r="F8" s="305"/>
      <c r="G8" s="305"/>
      <c r="H8" s="305"/>
      <c r="I8" s="305"/>
      <c r="J8" s="305"/>
      <c r="K8" s="305"/>
      <c r="L8" s="305"/>
      <c r="M8" s="62"/>
      <c r="N8" s="62"/>
      <c r="O8" s="62"/>
      <c r="P8"/>
      <c r="Q8"/>
      <c r="R8"/>
      <c r="S8"/>
    </row>
    <row r="9" spans="1:19" x14ac:dyDescent="0.4">
      <c r="C9" s="18"/>
      <c r="D9" s="18"/>
      <c r="E9" s="303"/>
      <c r="F9" s="305"/>
      <c r="G9" s="305"/>
      <c r="H9" s="305"/>
      <c r="I9" s="305"/>
      <c r="J9" s="305"/>
      <c r="K9" s="305"/>
      <c r="L9" s="305"/>
      <c r="M9" s="62"/>
      <c r="N9" s="62"/>
      <c r="O9" s="62"/>
      <c r="P9"/>
      <c r="Q9"/>
      <c r="R9"/>
      <c r="S9"/>
    </row>
    <row r="10" spans="1:19" x14ac:dyDescent="0.4">
      <c r="C10" s="18"/>
      <c r="D10" s="18"/>
      <c r="E10" s="133" t="s">
        <v>597</v>
      </c>
      <c r="F10" s="305"/>
      <c r="G10" s="305"/>
      <c r="H10" s="305"/>
      <c r="I10" s="305"/>
      <c r="J10" s="305"/>
      <c r="K10" s="305"/>
      <c r="L10" s="305"/>
      <c r="M10" s="62"/>
      <c r="N10" s="62"/>
      <c r="O10" s="62"/>
      <c r="P10"/>
      <c r="Q10"/>
      <c r="R10"/>
      <c r="S10"/>
    </row>
    <row r="11" spans="1:19" x14ac:dyDescent="0.4">
      <c r="C11" s="18"/>
      <c r="D11" s="18"/>
      <c r="E11" s="303"/>
      <c r="F11" s="305"/>
      <c r="G11" s="305"/>
      <c r="H11" s="305"/>
      <c r="I11" s="305"/>
      <c r="J11" s="305"/>
      <c r="K11" s="305"/>
      <c r="L11" s="305"/>
      <c r="M11" s="62"/>
      <c r="N11" s="62"/>
      <c r="O11" s="62"/>
      <c r="P11"/>
      <c r="Q11"/>
      <c r="R11"/>
      <c r="S11"/>
    </row>
    <row r="12" spans="1:19" x14ac:dyDescent="0.4">
      <c r="C12" s="18"/>
      <c r="D12" s="18"/>
      <c r="E12" s="303"/>
      <c r="F12" s="305"/>
      <c r="G12" s="305"/>
      <c r="H12" s="305"/>
      <c r="I12" s="305"/>
      <c r="J12" s="305"/>
      <c r="K12" s="305"/>
      <c r="L12" s="305"/>
      <c r="M12" s="62"/>
      <c r="N12" s="62"/>
      <c r="O12" s="62"/>
      <c r="P12"/>
      <c r="Q12"/>
      <c r="R12"/>
      <c r="S12"/>
    </row>
    <row r="13" spans="1:19" x14ac:dyDescent="0.4">
      <c r="C13" s="18"/>
      <c r="D13" s="18"/>
      <c r="E13" s="303"/>
      <c r="F13" s="305"/>
      <c r="G13" s="305"/>
      <c r="H13" s="305"/>
      <c r="I13" s="305"/>
      <c r="J13" s="305"/>
      <c r="K13" s="305"/>
      <c r="L13" s="305"/>
      <c r="M13" s="62"/>
      <c r="N13" s="62"/>
      <c r="O13" s="62"/>
      <c r="P13"/>
      <c r="Q13"/>
      <c r="R13"/>
      <c r="S13"/>
    </row>
    <row r="14" spans="1:19" x14ac:dyDescent="0.4">
      <c r="C14" s="18"/>
      <c r="D14" s="18"/>
      <c r="E14" s="303"/>
      <c r="F14" s="305"/>
      <c r="G14" s="305"/>
      <c r="H14" s="305"/>
      <c r="I14" s="305"/>
      <c r="J14" s="305"/>
      <c r="K14" s="305"/>
      <c r="L14" s="305"/>
      <c r="M14" s="62"/>
      <c r="N14" s="62"/>
      <c r="O14" s="62"/>
      <c r="P14"/>
      <c r="Q14"/>
      <c r="R14"/>
      <c r="S14"/>
    </row>
    <row r="15" spans="1:19" x14ac:dyDescent="0.4">
      <c r="C15" s="92"/>
      <c r="D15" s="41"/>
      <c r="E15" s="41"/>
      <c r="F15" s="12"/>
      <c r="H15" s="12"/>
      <c r="I15" s="12"/>
      <c r="J15" s="12"/>
      <c r="K15" s="12"/>
      <c r="L15" s="12"/>
      <c r="M15" s="308" t="s">
        <v>607</v>
      </c>
    </row>
    <row r="16" spans="1:19" x14ac:dyDescent="0.4">
      <c r="B16" s="302" t="s">
        <v>517</v>
      </c>
      <c r="C16" s="302"/>
      <c r="D16" s="302"/>
      <c r="E16" s="302"/>
      <c r="F16" s="302"/>
      <c r="G16" s="302"/>
      <c r="H16" s="302"/>
      <c r="I16" s="302"/>
      <c r="J16" s="302"/>
      <c r="K16" s="302"/>
      <c r="L16" s="302"/>
      <c r="M16" s="302"/>
      <c r="O16"/>
      <c r="Q16" s="7"/>
    </row>
    <row r="17" spans="2:13" x14ac:dyDescent="0.4">
      <c r="C17" s="69"/>
      <c r="D17" s="12"/>
      <c r="E17" s="21"/>
      <c r="F17" s="12"/>
      <c r="G17" s="12"/>
      <c r="H17" s="12"/>
      <c r="I17" s="12"/>
      <c r="J17" s="12"/>
      <c r="K17" s="12"/>
      <c r="L17" s="12"/>
      <c r="M17" s="12"/>
    </row>
    <row r="18" spans="2:13" x14ac:dyDescent="0.4">
      <c r="B18" s="73" t="s">
        <v>150</v>
      </c>
      <c r="C18" s="97" t="s">
        <v>481</v>
      </c>
      <c r="D18" s="12"/>
      <c r="E18" s="79"/>
      <c r="G18" s="12"/>
      <c r="H18" s="12"/>
      <c r="I18" s="12"/>
      <c r="J18" s="12"/>
      <c r="K18" s="12"/>
      <c r="L18" s="12"/>
      <c r="M18" s="12"/>
    </row>
    <row r="19" spans="2:13" x14ac:dyDescent="0.4">
      <c r="C19" s="69"/>
      <c r="D19" s="12"/>
      <c r="E19" s="12"/>
      <c r="G19" s="12"/>
      <c r="H19" s="12"/>
      <c r="I19" s="12"/>
      <c r="J19" s="12"/>
      <c r="K19" s="12"/>
      <c r="L19" s="12"/>
      <c r="M19" s="12"/>
    </row>
    <row r="20" spans="2:13" x14ac:dyDescent="0.4">
      <c r="B20" s="73" t="s">
        <v>151</v>
      </c>
      <c r="C20" s="73" t="s">
        <v>236</v>
      </c>
      <c r="D20" s="12"/>
      <c r="E20" s="79"/>
      <c r="G20" s="12"/>
      <c r="H20" s="12"/>
      <c r="I20" s="12"/>
      <c r="J20" s="12"/>
      <c r="K20" s="12"/>
      <c r="L20" s="12"/>
      <c r="M20" s="12"/>
    </row>
    <row r="21" spans="2:13" x14ac:dyDescent="0.4">
      <c r="C21" s="69"/>
      <c r="D21" s="12"/>
      <c r="E21" s="12"/>
      <c r="G21" s="12"/>
      <c r="H21" s="12"/>
      <c r="I21" s="12"/>
      <c r="J21" s="12"/>
      <c r="K21" s="12"/>
      <c r="L21" s="12"/>
      <c r="M21" s="12"/>
    </row>
    <row r="22" spans="2:13" x14ac:dyDescent="0.4">
      <c r="B22" s="73" t="s">
        <v>152</v>
      </c>
      <c r="C22" s="69" t="s">
        <v>92</v>
      </c>
      <c r="D22" s="12"/>
      <c r="E22" s="12"/>
      <c r="G22" s="12"/>
      <c r="H22" s="12"/>
      <c r="I22" s="12"/>
      <c r="J22" s="12"/>
      <c r="K22" s="12"/>
      <c r="L22" s="12"/>
      <c r="M22" s="12"/>
    </row>
    <row r="23" spans="2:13" x14ac:dyDescent="0.4">
      <c r="C23" s="93" t="s">
        <v>144</v>
      </c>
      <c r="D23" s="61"/>
      <c r="E23" s="29"/>
      <c r="G23" s="12"/>
      <c r="H23" s="12"/>
      <c r="I23" s="12"/>
      <c r="J23" s="12"/>
      <c r="K23" s="12"/>
      <c r="L23" s="12"/>
      <c r="M23" s="12"/>
    </row>
    <row r="24" spans="2:13" x14ac:dyDescent="0.4">
      <c r="C24" s="94" t="s">
        <v>6</v>
      </c>
      <c r="D24" s="17"/>
      <c r="E24" s="79"/>
      <c r="G24" s="12"/>
      <c r="H24" s="12"/>
      <c r="I24" s="12"/>
      <c r="J24" s="12"/>
      <c r="K24" s="12"/>
      <c r="L24" s="12"/>
      <c r="M24" s="12"/>
    </row>
    <row r="25" spans="2:13" x14ac:dyDescent="0.4">
      <c r="C25" s="93" t="s">
        <v>145</v>
      </c>
      <c r="D25" s="61"/>
      <c r="E25" s="79"/>
      <c r="G25" s="12"/>
      <c r="H25" s="12"/>
      <c r="I25" s="12"/>
      <c r="J25" s="12"/>
      <c r="K25" s="12"/>
      <c r="L25" s="12"/>
      <c r="M25" s="12"/>
    </row>
    <row r="26" spans="2:13" x14ac:dyDescent="0.4">
      <c r="C26" s="94" t="s">
        <v>113</v>
      </c>
      <c r="D26" s="17"/>
      <c r="E26" s="79"/>
      <c r="G26" s="12"/>
      <c r="H26" s="12"/>
      <c r="I26" s="12"/>
      <c r="J26" s="12"/>
      <c r="K26" s="12"/>
      <c r="L26" s="12"/>
      <c r="M26" s="12"/>
    </row>
    <row r="27" spans="2:13" x14ac:dyDescent="0.4">
      <c r="C27" s="93" t="s">
        <v>183</v>
      </c>
      <c r="D27" s="17"/>
      <c r="E27" s="79"/>
      <c r="G27" s="12"/>
      <c r="H27" s="12"/>
      <c r="I27" s="12"/>
      <c r="J27" s="12"/>
      <c r="K27" s="12"/>
      <c r="L27" s="12"/>
      <c r="M27" s="12"/>
    </row>
    <row r="28" spans="2:13" x14ac:dyDescent="0.4">
      <c r="C28" s="95" t="s">
        <v>359</v>
      </c>
      <c r="D28" s="17"/>
      <c r="E28" s="79"/>
      <c r="G28" s="12"/>
      <c r="H28" s="12"/>
      <c r="I28" s="12"/>
      <c r="J28" s="12"/>
      <c r="K28" s="12"/>
      <c r="L28" s="12"/>
      <c r="M28" s="12"/>
    </row>
    <row r="29" spans="2:13" x14ac:dyDescent="0.4">
      <c r="C29" s="93" t="s">
        <v>184</v>
      </c>
      <c r="D29" s="17"/>
      <c r="E29" s="29"/>
      <c r="G29" s="12"/>
      <c r="H29" s="12"/>
      <c r="I29" s="12"/>
      <c r="J29" s="12"/>
      <c r="K29" s="12"/>
      <c r="L29" s="12"/>
      <c r="M29" s="12"/>
    </row>
    <row r="30" spans="2:13" x14ac:dyDescent="0.4">
      <c r="C30" s="94"/>
      <c r="D30" s="17"/>
      <c r="E30" s="12"/>
      <c r="G30" s="12"/>
      <c r="H30" s="12"/>
      <c r="I30" s="18"/>
      <c r="J30" s="12"/>
      <c r="K30" s="12"/>
      <c r="L30" s="12"/>
      <c r="M30" s="12"/>
    </row>
    <row r="31" spans="2:13" x14ac:dyDescent="0.4">
      <c r="B31" s="73" t="s">
        <v>153</v>
      </c>
      <c r="C31" s="93" t="s">
        <v>235</v>
      </c>
      <c r="D31" s="17"/>
      <c r="E31" s="12"/>
      <c r="G31" s="12"/>
      <c r="H31" s="12"/>
      <c r="I31" s="18"/>
      <c r="J31" s="12"/>
      <c r="K31" s="12"/>
      <c r="L31" s="12"/>
      <c r="M31" s="12"/>
    </row>
    <row r="32" spans="2:13" x14ac:dyDescent="0.4">
      <c r="C32" s="93"/>
      <c r="D32" s="17"/>
      <c r="E32" s="12"/>
      <c r="G32" s="12"/>
      <c r="H32" s="12"/>
      <c r="I32" s="18"/>
      <c r="J32" s="12"/>
      <c r="K32" s="12"/>
      <c r="L32" s="12"/>
      <c r="M32" s="12"/>
    </row>
    <row r="33" spans="2:13" x14ac:dyDescent="0.4">
      <c r="C33" s="322" t="s">
        <v>108</v>
      </c>
      <c r="D33" s="322"/>
      <c r="E33" s="322"/>
      <c r="G33" s="322" t="s">
        <v>134</v>
      </c>
      <c r="H33" s="322"/>
      <c r="I33" s="322"/>
      <c r="J33" s="12"/>
      <c r="L33" s="12"/>
      <c r="M33" s="12"/>
    </row>
    <row r="34" spans="2:13" x14ac:dyDescent="0.4">
      <c r="C34" s="73" t="s">
        <v>146</v>
      </c>
      <c r="D34" s="60"/>
      <c r="E34" s="79"/>
      <c r="G34" s="60" t="s">
        <v>146</v>
      </c>
      <c r="H34" s="12"/>
      <c r="I34" s="79"/>
      <c r="L34" s="12"/>
      <c r="M34" s="12"/>
    </row>
    <row r="35" spans="2:13" x14ac:dyDescent="0.4">
      <c r="C35" s="73" t="s">
        <v>147</v>
      </c>
      <c r="D35" s="60"/>
      <c r="E35" s="79"/>
      <c r="G35" s="60" t="s">
        <v>147</v>
      </c>
      <c r="H35" s="12"/>
      <c r="I35" s="79"/>
      <c r="L35" s="12"/>
      <c r="M35" s="12"/>
    </row>
    <row r="36" spans="2:13" x14ac:dyDescent="0.4">
      <c r="C36" s="97" t="s">
        <v>482</v>
      </c>
      <c r="D36" s="60"/>
      <c r="E36" s="79"/>
      <c r="G36" s="78" t="s">
        <v>482</v>
      </c>
      <c r="H36" s="12"/>
      <c r="I36" s="79"/>
      <c r="L36" s="12"/>
      <c r="M36" s="12"/>
    </row>
    <row r="37" spans="2:13" x14ac:dyDescent="0.4">
      <c r="C37" s="69" t="s">
        <v>77</v>
      </c>
      <c r="D37" s="12"/>
      <c r="E37" s="241"/>
      <c r="G37" s="12" t="s">
        <v>77</v>
      </c>
      <c r="H37" s="12"/>
      <c r="I37" s="79"/>
      <c r="L37" s="12"/>
      <c r="M37" s="12"/>
    </row>
    <row r="38" spans="2:13" x14ac:dyDescent="0.4">
      <c r="C38" s="69" t="s">
        <v>94</v>
      </c>
      <c r="D38" s="12"/>
      <c r="E38" s="29"/>
      <c r="G38" s="12" t="s">
        <v>94</v>
      </c>
      <c r="H38" s="12"/>
      <c r="I38" s="83"/>
      <c r="L38" s="12"/>
      <c r="M38" s="12"/>
    </row>
    <row r="39" spans="2:13" x14ac:dyDescent="0.4">
      <c r="C39" s="73" t="s">
        <v>309</v>
      </c>
      <c r="D39" s="12"/>
      <c r="E39" s="29"/>
      <c r="G39" s="60" t="s">
        <v>309</v>
      </c>
      <c r="H39" s="12"/>
      <c r="I39" s="29"/>
      <c r="L39" s="12"/>
      <c r="M39" s="12"/>
    </row>
    <row r="40" spans="2:13" x14ac:dyDescent="0.4">
      <c r="C40" s="69"/>
      <c r="D40" s="12"/>
      <c r="E40" s="12"/>
      <c r="G40" s="12"/>
      <c r="H40" s="12"/>
      <c r="I40" s="12"/>
      <c r="J40" s="12"/>
      <c r="K40" s="12"/>
      <c r="L40" s="12"/>
      <c r="M40" s="12"/>
    </row>
    <row r="41" spans="2:13" x14ac:dyDescent="0.4">
      <c r="B41" s="73" t="s">
        <v>154</v>
      </c>
      <c r="C41" s="69" t="s">
        <v>95</v>
      </c>
      <c r="D41" s="60"/>
      <c r="E41" s="13"/>
      <c r="G41" s="12"/>
      <c r="H41" s="12"/>
      <c r="I41" s="12"/>
      <c r="J41" s="12"/>
      <c r="K41" s="12"/>
      <c r="L41" s="12"/>
      <c r="M41" s="12"/>
    </row>
    <row r="42" spans="2:13" x14ac:dyDescent="0.4">
      <c r="C42" s="69"/>
      <c r="D42" s="12"/>
      <c r="E42" s="12"/>
      <c r="G42" s="12"/>
      <c r="H42" s="12"/>
      <c r="I42" s="12"/>
      <c r="J42" s="12"/>
      <c r="K42" s="12"/>
      <c r="L42" s="12"/>
      <c r="M42" s="12"/>
    </row>
    <row r="43" spans="2:13" ht="60" x14ac:dyDescent="0.4">
      <c r="B43" s="73" t="s">
        <v>155</v>
      </c>
      <c r="C43" s="247" t="s">
        <v>536</v>
      </c>
      <c r="D43" s="44"/>
      <c r="E43" s="298"/>
      <c r="F43" s="300"/>
      <c r="G43" s="300"/>
      <c r="H43" s="300"/>
      <c r="I43" s="300"/>
      <c r="J43" s="300"/>
      <c r="K43" s="300"/>
      <c r="L43" s="300"/>
      <c r="M43" s="300"/>
    </row>
    <row r="44" spans="2:13" x14ac:dyDescent="0.4">
      <c r="C44" s="69"/>
      <c r="D44" s="12"/>
      <c r="E44" s="12"/>
      <c r="G44" s="12"/>
      <c r="H44" s="12"/>
      <c r="I44" s="12"/>
      <c r="J44" s="12"/>
      <c r="K44" s="12"/>
      <c r="L44" s="12"/>
      <c r="M44" s="12"/>
    </row>
    <row r="45" spans="2:13" ht="30" x14ac:dyDescent="0.4">
      <c r="B45" s="73" t="s">
        <v>234</v>
      </c>
      <c r="C45" s="247" t="s">
        <v>537</v>
      </c>
      <c r="D45" s="19"/>
      <c r="E45" s="163"/>
      <c r="G45" s="12"/>
      <c r="H45" s="12"/>
      <c r="I45" s="12"/>
      <c r="J45" s="12"/>
      <c r="K45" s="12"/>
      <c r="L45" s="12"/>
      <c r="M45" s="12"/>
    </row>
    <row r="46" spans="2:13" x14ac:dyDescent="0.4">
      <c r="C46" s="69"/>
      <c r="D46" s="12"/>
      <c r="E46" s="12"/>
      <c r="F46" s="12"/>
      <c r="G46" s="12"/>
      <c r="H46" s="12"/>
      <c r="I46" s="12"/>
      <c r="J46" s="12"/>
      <c r="K46" s="12"/>
      <c r="L46" s="12"/>
      <c r="M46" s="12"/>
    </row>
    <row r="47" spans="2:13" x14ac:dyDescent="0.4">
      <c r="B47" s="302" t="s">
        <v>518</v>
      </c>
      <c r="C47" s="302"/>
      <c r="D47" s="302"/>
      <c r="E47" s="302"/>
      <c r="F47" s="302"/>
      <c r="G47" s="302"/>
      <c r="H47" s="302"/>
      <c r="I47" s="302"/>
      <c r="J47" s="302"/>
      <c r="K47" s="302"/>
      <c r="L47" s="302"/>
      <c r="M47" s="302"/>
    </row>
    <row r="48" spans="2:13" x14ac:dyDescent="0.4">
      <c r="C48" s="69"/>
      <c r="D48" s="12"/>
      <c r="E48" s="21"/>
      <c r="G48" s="12"/>
      <c r="H48" s="12"/>
      <c r="I48" s="12"/>
      <c r="J48" s="12"/>
      <c r="K48" s="12"/>
      <c r="L48" s="12"/>
      <c r="M48" s="12"/>
    </row>
    <row r="49" spans="2:13" x14ac:dyDescent="0.4">
      <c r="B49" s="73" t="s">
        <v>150</v>
      </c>
      <c r="C49" s="73" t="s">
        <v>148</v>
      </c>
      <c r="D49" s="12"/>
      <c r="E49" s="79"/>
      <c r="G49" s="12"/>
      <c r="H49" s="12"/>
      <c r="I49" s="12"/>
      <c r="J49" s="12"/>
      <c r="K49" s="12"/>
      <c r="L49" s="12"/>
      <c r="M49" s="12"/>
    </row>
    <row r="50" spans="2:13" x14ac:dyDescent="0.4">
      <c r="C50" s="69"/>
      <c r="D50" s="12"/>
      <c r="E50" s="12"/>
      <c r="G50" s="12"/>
      <c r="H50" s="12"/>
      <c r="I50" s="12"/>
      <c r="J50" s="12"/>
      <c r="K50" s="12"/>
      <c r="L50" s="12"/>
      <c r="M50" s="12"/>
    </row>
    <row r="51" spans="2:13" x14ac:dyDescent="0.4">
      <c r="B51" s="73" t="s">
        <v>151</v>
      </c>
      <c r="C51" s="73" t="s">
        <v>156</v>
      </c>
      <c r="D51" s="12"/>
      <c r="E51" s="248"/>
      <c r="G51" s="12"/>
      <c r="H51" s="12"/>
      <c r="I51" s="12"/>
      <c r="J51" s="12"/>
      <c r="K51" s="12"/>
      <c r="L51" s="12"/>
      <c r="M51" s="12"/>
    </row>
    <row r="52" spans="2:13" x14ac:dyDescent="0.4">
      <c r="C52" s="69"/>
      <c r="D52" s="12"/>
      <c r="E52" s="12"/>
      <c r="G52" s="12"/>
      <c r="H52" s="12"/>
      <c r="I52" s="12"/>
      <c r="J52" s="12"/>
      <c r="K52" s="12"/>
      <c r="L52" s="12"/>
      <c r="M52" s="12"/>
    </row>
    <row r="53" spans="2:13" x14ac:dyDescent="0.4">
      <c r="B53" s="73" t="s">
        <v>152</v>
      </c>
      <c r="C53" s="97" t="s">
        <v>360</v>
      </c>
      <c r="D53" s="41"/>
      <c r="E53" s="13"/>
      <c r="G53" s="12"/>
      <c r="H53" s="12"/>
      <c r="I53" s="12"/>
      <c r="J53" s="12"/>
      <c r="K53" s="12"/>
      <c r="L53" s="12"/>
      <c r="M53" s="12"/>
    </row>
    <row r="54" spans="2:13" x14ac:dyDescent="0.4">
      <c r="C54" s="69"/>
      <c r="D54" s="12"/>
      <c r="E54" s="12"/>
      <c r="G54" s="12"/>
      <c r="H54" s="12"/>
      <c r="I54" s="12"/>
      <c r="J54" s="12"/>
      <c r="K54" s="12"/>
      <c r="L54" s="12"/>
      <c r="M54" s="12"/>
    </row>
    <row r="55" spans="2:13" x14ac:dyDescent="0.4">
      <c r="B55" s="73" t="s">
        <v>153</v>
      </c>
      <c r="C55" s="73" t="s">
        <v>202</v>
      </c>
      <c r="D55" s="12"/>
      <c r="E55" s="248"/>
      <c r="G55" s="12"/>
      <c r="H55" s="12"/>
      <c r="I55" s="12"/>
      <c r="J55" s="12"/>
      <c r="K55" s="12"/>
      <c r="L55" s="12"/>
      <c r="M55" s="12"/>
    </row>
    <row r="56" spans="2:13" x14ac:dyDescent="0.4">
      <c r="C56" s="69"/>
      <c r="D56" s="12"/>
      <c r="E56" s="12"/>
      <c r="G56" s="12"/>
      <c r="H56" s="12"/>
      <c r="I56" s="12"/>
      <c r="J56" s="12"/>
      <c r="K56" s="12"/>
      <c r="L56" s="12"/>
      <c r="M56" s="12"/>
    </row>
    <row r="57" spans="2:13" x14ac:dyDescent="0.4">
      <c r="B57" s="302" t="s">
        <v>519</v>
      </c>
      <c r="C57" s="302"/>
      <c r="D57" s="302"/>
      <c r="E57" s="302"/>
      <c r="F57" s="302"/>
      <c r="G57" s="302"/>
      <c r="H57" s="302"/>
      <c r="I57" s="302"/>
      <c r="J57" s="302"/>
      <c r="K57" s="302"/>
      <c r="L57" s="302"/>
      <c r="M57" s="302"/>
    </row>
    <row r="59" spans="2:13" x14ac:dyDescent="0.4">
      <c r="B59" s="73" t="s">
        <v>150</v>
      </c>
      <c r="C59" s="73" t="s">
        <v>96</v>
      </c>
      <c r="D59" s="12"/>
      <c r="E59" s="12"/>
      <c r="G59" s="12"/>
      <c r="H59" s="12"/>
      <c r="I59" s="12"/>
      <c r="J59" s="12"/>
      <c r="K59" s="12"/>
      <c r="L59" s="12"/>
      <c r="M59" s="12"/>
    </row>
    <row r="60" spans="2:13" ht="45.6" x14ac:dyDescent="0.4">
      <c r="C60" s="93" t="s">
        <v>297</v>
      </c>
      <c r="D60" s="40"/>
      <c r="E60" s="29"/>
      <c r="G60" s="44" t="s">
        <v>99</v>
      </c>
      <c r="H60" s="198"/>
      <c r="I60" s="12"/>
      <c r="J60" s="12"/>
      <c r="K60" s="12"/>
      <c r="L60" s="12"/>
      <c r="M60" s="12"/>
    </row>
    <row r="61" spans="2:13" x14ac:dyDescent="0.4">
      <c r="C61" s="94" t="s">
        <v>6</v>
      </c>
      <c r="D61" s="17"/>
      <c r="E61" s="79"/>
      <c r="G61" s="41"/>
      <c r="H61" s="41"/>
      <c r="I61" s="12"/>
      <c r="J61" s="12"/>
      <c r="K61" s="12"/>
      <c r="L61" s="12"/>
      <c r="M61" s="12"/>
    </row>
    <row r="62" spans="2:13" x14ac:dyDescent="0.4">
      <c r="C62" s="93" t="s">
        <v>145</v>
      </c>
      <c r="D62" s="17"/>
      <c r="E62" s="79"/>
      <c r="G62" s="323" t="s">
        <v>361</v>
      </c>
      <c r="H62" s="298"/>
      <c r="I62" s="298"/>
      <c r="J62" s="298"/>
      <c r="K62" s="298"/>
      <c r="L62" s="298"/>
      <c r="M62" s="298"/>
    </row>
    <row r="63" spans="2:13" x14ac:dyDescent="0.4">
      <c r="C63" s="94" t="s">
        <v>93</v>
      </c>
      <c r="D63" s="17"/>
      <c r="E63" s="79"/>
      <c r="G63" s="323"/>
      <c r="H63" s="298"/>
      <c r="I63" s="298"/>
      <c r="J63" s="298"/>
      <c r="K63" s="298"/>
      <c r="L63" s="298"/>
      <c r="M63" s="298"/>
    </row>
    <row r="64" spans="2:13" x14ac:dyDescent="0.4">
      <c r="C64" s="93" t="s">
        <v>183</v>
      </c>
      <c r="D64" s="17"/>
      <c r="E64" s="79"/>
      <c r="G64" s="12"/>
      <c r="H64" s="12"/>
      <c r="I64" s="12"/>
      <c r="J64" s="12"/>
      <c r="K64" s="12"/>
      <c r="L64" s="12"/>
      <c r="M64" s="12"/>
    </row>
    <row r="65" spans="2:13" x14ac:dyDescent="0.4">
      <c r="C65" s="93" t="s">
        <v>184</v>
      </c>
      <c r="D65" s="17"/>
      <c r="E65" s="29"/>
      <c r="G65" s="12"/>
      <c r="H65" s="12"/>
      <c r="I65" s="12"/>
      <c r="J65" s="12"/>
      <c r="K65" s="12"/>
      <c r="L65" s="12"/>
      <c r="M65" s="12"/>
    </row>
    <row r="67" spans="2:13" x14ac:dyDescent="0.4">
      <c r="B67" s="73" t="s">
        <v>151</v>
      </c>
      <c r="C67" s="97" t="s">
        <v>362</v>
      </c>
      <c r="D67" s="41"/>
      <c r="E67" s="79"/>
      <c r="F67" s="78"/>
      <c r="G67" s="78"/>
      <c r="H67" s="78"/>
      <c r="I67" s="78"/>
      <c r="J67" s="78"/>
      <c r="K67" s="78"/>
      <c r="L67" s="78"/>
      <c r="M67" s="78"/>
    </row>
    <row r="68" spans="2:13" x14ac:dyDescent="0.4">
      <c r="E68" s="78"/>
      <c r="F68" s="78"/>
      <c r="G68" s="78"/>
      <c r="H68" s="78"/>
      <c r="I68" s="78"/>
      <c r="J68" s="78"/>
      <c r="K68" s="78"/>
      <c r="L68" s="78"/>
      <c r="M68" s="78"/>
    </row>
    <row r="69" spans="2:13" ht="45" x14ac:dyDescent="0.4">
      <c r="B69" s="73" t="s">
        <v>152</v>
      </c>
      <c r="C69" s="98" t="s">
        <v>363</v>
      </c>
      <c r="D69" s="44"/>
      <c r="E69" s="298"/>
      <c r="F69" s="298"/>
      <c r="G69" s="298"/>
      <c r="H69" s="298"/>
      <c r="I69" s="298"/>
      <c r="J69" s="298"/>
      <c r="K69" s="298"/>
      <c r="L69" s="298"/>
      <c r="M69" s="298"/>
    </row>
    <row r="71" spans="2:13" ht="16.5" customHeight="1" x14ac:dyDescent="0.4">
      <c r="B71" s="73" t="s">
        <v>153</v>
      </c>
      <c r="C71" s="249" t="s">
        <v>543</v>
      </c>
      <c r="G71" s="324" t="s">
        <v>542</v>
      </c>
      <c r="H71" s="324"/>
      <c r="I71" s="324"/>
      <c r="J71" s="324"/>
      <c r="K71" s="324"/>
    </row>
    <row r="72" spans="2:13" x14ac:dyDescent="0.4">
      <c r="C72" s="93" t="s">
        <v>203</v>
      </c>
      <c r="D72" s="12"/>
      <c r="E72" s="79"/>
      <c r="G72" s="324"/>
      <c r="H72" s="324"/>
      <c r="I72" s="324"/>
      <c r="J72" s="324"/>
      <c r="K72" s="324"/>
      <c r="L72" s="12"/>
      <c r="M72" s="12"/>
    </row>
    <row r="73" spans="2:13" x14ac:dyDescent="0.4">
      <c r="C73" s="93" t="s">
        <v>144</v>
      </c>
      <c r="D73" s="61"/>
      <c r="E73" s="29"/>
      <c r="G73" s="12"/>
      <c r="H73" s="12"/>
      <c r="I73" s="12"/>
      <c r="J73" s="12"/>
      <c r="K73" s="12"/>
      <c r="L73" s="12"/>
      <c r="M73" s="12"/>
    </row>
    <row r="74" spans="2:13" x14ac:dyDescent="0.4">
      <c r="C74" s="94" t="s">
        <v>6</v>
      </c>
      <c r="D74" s="17"/>
      <c r="E74" s="79"/>
      <c r="G74" s="12"/>
      <c r="H74" s="12"/>
      <c r="I74" s="12"/>
      <c r="J74" s="12"/>
      <c r="K74" s="12"/>
      <c r="L74" s="12"/>
      <c r="M74" s="12"/>
    </row>
    <row r="75" spans="2:13" x14ac:dyDescent="0.4">
      <c r="C75" s="93" t="s">
        <v>145</v>
      </c>
      <c r="D75" s="61"/>
      <c r="E75" s="79"/>
      <c r="G75" s="12"/>
      <c r="H75" s="12"/>
      <c r="I75" s="12"/>
      <c r="J75" s="12"/>
      <c r="K75" s="12"/>
      <c r="L75" s="12"/>
      <c r="M75" s="12"/>
    </row>
    <row r="76" spans="2:13" x14ac:dyDescent="0.4">
      <c r="C76" s="94" t="s">
        <v>113</v>
      </c>
      <c r="D76" s="17"/>
      <c r="E76" s="79"/>
      <c r="G76" s="12"/>
      <c r="H76" s="12"/>
      <c r="I76" s="12"/>
      <c r="J76" s="12"/>
      <c r="K76" s="12"/>
      <c r="L76" s="12"/>
      <c r="M76" s="12"/>
    </row>
    <row r="77" spans="2:13" x14ac:dyDescent="0.4">
      <c r="C77" s="93" t="s">
        <v>183</v>
      </c>
      <c r="D77" s="17"/>
      <c r="E77" s="79"/>
      <c r="G77" s="12"/>
      <c r="H77" s="12"/>
      <c r="I77" s="12"/>
      <c r="J77" s="12"/>
      <c r="K77" s="12"/>
      <c r="L77" s="12"/>
      <c r="M77" s="12"/>
    </row>
    <row r="78" spans="2:13" x14ac:dyDescent="0.4">
      <c r="C78" s="95" t="s">
        <v>359</v>
      </c>
      <c r="D78" s="17"/>
      <c r="E78" s="79"/>
      <c r="G78" s="12"/>
      <c r="H78" s="12"/>
      <c r="I78" s="12"/>
      <c r="J78" s="12"/>
      <c r="K78" s="12"/>
      <c r="L78" s="12"/>
      <c r="M78" s="12"/>
    </row>
    <row r="79" spans="2:13" x14ac:dyDescent="0.4">
      <c r="C79" s="93" t="s">
        <v>184</v>
      </c>
      <c r="D79" s="17"/>
      <c r="E79" s="29"/>
      <c r="G79" s="12"/>
      <c r="H79" s="12"/>
      <c r="I79" s="12"/>
      <c r="J79" s="12"/>
      <c r="K79" s="12"/>
      <c r="L79" s="12"/>
      <c r="M79" s="12"/>
    </row>
    <row r="80" spans="2:13" x14ac:dyDescent="0.4">
      <c r="C80" s="94"/>
      <c r="D80" s="17"/>
      <c r="E80" s="17"/>
      <c r="G80" s="12"/>
      <c r="H80" s="12"/>
      <c r="I80" s="12"/>
      <c r="J80" s="12"/>
      <c r="K80" s="12"/>
      <c r="L80" s="12"/>
      <c r="M80" s="12"/>
    </row>
    <row r="81" spans="2:15" x14ac:dyDescent="0.4">
      <c r="C81" s="93" t="s">
        <v>229</v>
      </c>
      <c r="D81" s="12"/>
      <c r="E81" s="30"/>
      <c r="G81" s="12"/>
      <c r="H81" s="12"/>
      <c r="I81" s="18"/>
      <c r="J81" s="12"/>
      <c r="K81" s="12"/>
      <c r="L81" s="12"/>
      <c r="M81" s="12"/>
    </row>
    <row r="82" spans="2:15" x14ac:dyDescent="0.4">
      <c r="C82" s="93" t="s">
        <v>230</v>
      </c>
      <c r="E82" s="13"/>
      <c r="G82" s="12"/>
      <c r="H82" s="12"/>
      <c r="I82" s="18"/>
      <c r="J82" s="12"/>
      <c r="K82" s="12"/>
      <c r="L82" s="12"/>
      <c r="M82" s="12"/>
    </row>
    <row r="83" spans="2:15" x14ac:dyDescent="0.4">
      <c r="C83" s="93" t="s">
        <v>309</v>
      </c>
      <c r="D83" s="12"/>
      <c r="E83" s="13"/>
      <c r="G83" s="12"/>
      <c r="H83" s="12"/>
      <c r="I83" s="12"/>
      <c r="J83" s="12"/>
      <c r="K83" s="12"/>
      <c r="L83" s="12"/>
      <c r="M83" s="12"/>
    </row>
    <row r="84" spans="2:15" x14ac:dyDescent="0.4">
      <c r="C84" s="73"/>
      <c r="D84" s="12"/>
      <c r="E84" s="12"/>
      <c r="G84" s="12"/>
      <c r="H84" s="12"/>
      <c r="I84" s="12"/>
      <c r="J84" s="12"/>
      <c r="K84" s="12"/>
      <c r="L84" s="12"/>
      <c r="M84" s="12"/>
    </row>
    <row r="85" spans="2:15" x14ac:dyDescent="0.4">
      <c r="B85" s="302" t="s">
        <v>520</v>
      </c>
      <c r="C85" s="302"/>
      <c r="D85" s="302"/>
      <c r="E85" s="302"/>
      <c r="F85" s="302"/>
      <c r="G85" s="302"/>
      <c r="H85" s="302"/>
      <c r="I85" s="302"/>
      <c r="J85" s="302"/>
      <c r="K85" s="302"/>
      <c r="L85" s="302"/>
      <c r="M85" s="302"/>
      <c r="O85" s="2"/>
    </row>
    <row r="86" spans="2:15" x14ac:dyDescent="0.4">
      <c r="C86" s="69"/>
      <c r="D86" s="12"/>
      <c r="E86" s="12"/>
      <c r="F86" s="12"/>
      <c r="G86" s="12"/>
      <c r="H86" s="12"/>
      <c r="I86" s="12"/>
      <c r="J86" s="12"/>
      <c r="K86" s="12"/>
      <c r="L86" s="12"/>
      <c r="M86" s="12"/>
      <c r="O86" s="2"/>
    </row>
    <row r="87" spans="2:15" x14ac:dyDescent="0.4">
      <c r="B87" s="73" t="s">
        <v>150</v>
      </c>
      <c r="C87" s="69" t="s">
        <v>23</v>
      </c>
      <c r="E87" s="12"/>
      <c r="F87" s="12"/>
      <c r="G87" s="12"/>
      <c r="H87" s="12"/>
      <c r="I87" s="12"/>
      <c r="J87" s="12"/>
      <c r="K87" s="12"/>
      <c r="L87" s="12"/>
      <c r="M87" s="12"/>
      <c r="O87" s="2"/>
    </row>
    <row r="88" spans="2:15" x14ac:dyDescent="0.4">
      <c r="C88" s="94" t="s">
        <v>24</v>
      </c>
      <c r="E88" s="31"/>
      <c r="F88" s="12"/>
      <c r="G88" s="12"/>
      <c r="H88" s="12"/>
      <c r="I88" s="12"/>
      <c r="J88" s="12"/>
      <c r="K88" s="12"/>
      <c r="L88" s="12"/>
      <c r="M88" s="12"/>
      <c r="O88" s="2"/>
    </row>
    <row r="89" spans="2:15" x14ac:dyDescent="0.4">
      <c r="C89" s="94" t="s">
        <v>17</v>
      </c>
      <c r="E89" s="31"/>
      <c r="F89" s="12"/>
      <c r="G89" s="12"/>
      <c r="H89" s="12"/>
      <c r="I89" s="12"/>
      <c r="J89" s="12"/>
      <c r="K89" s="12"/>
      <c r="L89" s="12"/>
      <c r="M89" s="12"/>
      <c r="O89" s="2"/>
    </row>
    <row r="90" spans="2:15" x14ac:dyDescent="0.4">
      <c r="C90" s="93" t="s">
        <v>231</v>
      </c>
      <c r="E90" s="31"/>
      <c r="F90" s="12"/>
      <c r="G90" s="12"/>
      <c r="H90" s="12"/>
      <c r="I90" s="12"/>
      <c r="J90" s="12"/>
      <c r="K90" s="12"/>
      <c r="L90" s="12"/>
      <c r="M90" s="12"/>
      <c r="O90" s="2"/>
    </row>
    <row r="91" spans="2:15" x14ac:dyDescent="0.4">
      <c r="C91" s="125" t="s">
        <v>232</v>
      </c>
      <c r="D91" s="140"/>
      <c r="E91" s="105"/>
      <c r="F91" s="12"/>
      <c r="G91" s="12"/>
      <c r="H91" s="12"/>
      <c r="I91" s="12"/>
      <c r="J91" s="12"/>
      <c r="K91" s="12"/>
      <c r="L91" s="12"/>
      <c r="M91" s="12"/>
      <c r="O91" s="2"/>
    </row>
    <row r="92" spans="2:15" x14ac:dyDescent="0.4">
      <c r="C92" s="94" t="s">
        <v>29</v>
      </c>
      <c r="E92" s="194">
        <f>SUM(E88:E91)</f>
        <v>0</v>
      </c>
      <c r="F92" s="12"/>
      <c r="G92" s="12"/>
      <c r="H92" s="12"/>
      <c r="I92" s="12"/>
      <c r="J92" s="12"/>
      <c r="K92" s="12"/>
      <c r="L92" s="12"/>
      <c r="M92" s="12"/>
      <c r="O92" s="2"/>
    </row>
    <row r="93" spans="2:15" x14ac:dyDescent="0.4">
      <c r="C93" s="69"/>
      <c r="D93" s="12"/>
      <c r="E93" s="12"/>
      <c r="F93" s="12"/>
      <c r="G93" s="12"/>
      <c r="H93" s="12"/>
      <c r="I93" s="12"/>
      <c r="J93" s="12"/>
      <c r="K93" s="12"/>
      <c r="L93" s="12"/>
      <c r="M93" s="12"/>
      <c r="O93" s="2"/>
    </row>
    <row r="94" spans="2:15" ht="82.5" customHeight="1" x14ac:dyDescent="0.4">
      <c r="B94" s="73" t="s">
        <v>193</v>
      </c>
      <c r="C94" s="66" t="s">
        <v>30</v>
      </c>
      <c r="E94" s="298"/>
      <c r="F94" s="298"/>
      <c r="G94" s="298"/>
      <c r="H94" s="298"/>
      <c r="I94" s="298"/>
      <c r="J94" s="298"/>
      <c r="K94" s="298"/>
      <c r="L94" s="298"/>
      <c r="M94" s="298"/>
      <c r="O94" s="2"/>
    </row>
    <row r="95" spans="2:15" x14ac:dyDescent="0.4">
      <c r="C95" s="69"/>
      <c r="D95" s="12"/>
      <c r="E95" s="12"/>
      <c r="F95" s="12"/>
      <c r="G95" s="12"/>
      <c r="H95" s="12"/>
      <c r="I95" s="12"/>
      <c r="J95" s="12"/>
      <c r="K95" s="12"/>
      <c r="L95" s="12"/>
      <c r="M95" s="12"/>
    </row>
    <row r="96" spans="2:15" x14ac:dyDescent="0.4">
      <c r="B96" s="302" t="s">
        <v>521</v>
      </c>
      <c r="C96" s="302"/>
      <c r="D96" s="302"/>
      <c r="E96" s="302"/>
      <c r="F96" s="302"/>
      <c r="G96" s="302"/>
      <c r="H96" s="302"/>
      <c r="I96" s="302"/>
      <c r="J96" s="302"/>
      <c r="K96" s="302"/>
      <c r="L96" s="302"/>
      <c r="M96" s="302"/>
    </row>
    <row r="97" spans="2:13" x14ac:dyDescent="0.4">
      <c r="C97" s="69"/>
      <c r="D97" s="12"/>
      <c r="E97" s="12"/>
      <c r="F97" s="12"/>
      <c r="G97" s="12"/>
      <c r="H97" s="12"/>
      <c r="I97" s="12"/>
      <c r="J97" s="12"/>
      <c r="K97" s="12"/>
      <c r="L97" s="12"/>
      <c r="M97" s="12"/>
    </row>
    <row r="98" spans="2:13" ht="30.6" x14ac:dyDescent="0.4">
      <c r="B98" s="73" t="s">
        <v>150</v>
      </c>
      <c r="C98" s="245" t="s">
        <v>237</v>
      </c>
      <c r="D98" s="46"/>
      <c r="E98" s="130" t="s">
        <v>76</v>
      </c>
      <c r="F98" s="246" t="s">
        <v>541</v>
      </c>
      <c r="G98" s="12"/>
      <c r="H98" s="12"/>
      <c r="I98" s="12"/>
      <c r="J98" s="12"/>
      <c r="K98" s="12"/>
      <c r="L98" s="12"/>
      <c r="M98" s="12"/>
    </row>
    <row r="99" spans="2:13" x14ac:dyDescent="0.4">
      <c r="C99" s="93" t="s">
        <v>166</v>
      </c>
      <c r="D99" s="22"/>
      <c r="E99" s="31"/>
      <c r="F99" s="31"/>
      <c r="G99" s="12"/>
      <c r="H99" s="12"/>
      <c r="I99" s="12"/>
      <c r="J99" s="12"/>
      <c r="K99" s="12"/>
      <c r="L99" s="12"/>
      <c r="M99" s="12"/>
    </row>
    <row r="100" spans="2:13" x14ac:dyDescent="0.4">
      <c r="C100" s="93" t="s">
        <v>167</v>
      </c>
      <c r="D100" s="22"/>
      <c r="E100" s="31"/>
      <c r="F100" s="31"/>
      <c r="G100" s="12"/>
      <c r="H100" s="12"/>
      <c r="I100" s="12"/>
      <c r="J100" s="12"/>
      <c r="K100" s="12"/>
      <c r="L100" s="12"/>
      <c r="M100" s="12"/>
    </row>
    <row r="101" spans="2:13" x14ac:dyDescent="0.4">
      <c r="C101" s="93" t="s">
        <v>169</v>
      </c>
      <c r="D101" s="22"/>
      <c r="E101" s="31"/>
      <c r="F101" s="31"/>
      <c r="G101" s="12"/>
      <c r="H101" s="12"/>
      <c r="I101" s="12"/>
      <c r="J101" s="12"/>
      <c r="K101" s="12"/>
      <c r="L101" s="12"/>
      <c r="M101" s="12"/>
    </row>
    <row r="102" spans="2:13" x14ac:dyDescent="0.4">
      <c r="C102" s="93" t="s">
        <v>170</v>
      </c>
      <c r="D102" s="22"/>
      <c r="E102" s="31"/>
      <c r="F102" s="31"/>
      <c r="G102" s="12"/>
      <c r="H102" s="12"/>
      <c r="I102" s="12"/>
      <c r="J102" s="12"/>
      <c r="K102" s="12"/>
      <c r="L102" s="12"/>
      <c r="M102" s="12"/>
    </row>
    <row r="103" spans="2:13" x14ac:dyDescent="0.4">
      <c r="C103" s="93" t="s">
        <v>171</v>
      </c>
      <c r="D103" s="22"/>
      <c r="E103" s="31"/>
      <c r="F103" s="31"/>
      <c r="G103" s="12"/>
      <c r="H103" s="12"/>
      <c r="I103" s="12"/>
      <c r="J103" s="12"/>
      <c r="K103" s="12"/>
      <c r="L103" s="12"/>
      <c r="M103" s="12"/>
    </row>
    <row r="104" spans="2:13" x14ac:dyDescent="0.4">
      <c r="C104" s="93" t="s">
        <v>168</v>
      </c>
      <c r="D104" s="22"/>
      <c r="E104" s="31"/>
      <c r="F104" s="31"/>
      <c r="G104" s="12"/>
      <c r="H104" s="12"/>
      <c r="I104" s="12"/>
      <c r="J104" s="12"/>
      <c r="K104" s="12"/>
      <c r="L104" s="12"/>
      <c r="M104" s="12"/>
    </row>
    <row r="105" spans="2:13" x14ac:dyDescent="0.4">
      <c r="C105" s="93" t="s">
        <v>172</v>
      </c>
      <c r="D105" s="22"/>
      <c r="E105" s="31"/>
      <c r="F105" s="31"/>
      <c r="G105" s="12"/>
      <c r="H105" s="12"/>
      <c r="I105" s="12"/>
      <c r="J105" s="12"/>
      <c r="K105" s="12"/>
      <c r="L105" s="12"/>
      <c r="M105" s="12"/>
    </row>
    <row r="106" spans="2:13" x14ac:dyDescent="0.4">
      <c r="C106" s="93" t="s">
        <v>173</v>
      </c>
      <c r="D106" s="22"/>
      <c r="E106" s="31"/>
      <c r="F106" s="31"/>
      <c r="G106" s="12"/>
      <c r="H106" s="12"/>
      <c r="I106" s="12"/>
      <c r="J106" s="12"/>
      <c r="K106" s="12"/>
      <c r="L106" s="12"/>
      <c r="M106" s="12"/>
    </row>
    <row r="107" spans="2:13" x14ac:dyDescent="0.4">
      <c r="C107" s="93" t="s">
        <v>174</v>
      </c>
      <c r="D107" s="22"/>
      <c r="E107" s="31"/>
      <c r="F107" s="31"/>
      <c r="G107" s="12"/>
      <c r="H107" s="12"/>
      <c r="I107" s="12"/>
      <c r="J107" s="12"/>
      <c r="K107" s="12"/>
      <c r="L107" s="12"/>
      <c r="M107" s="12"/>
    </row>
    <row r="108" spans="2:13" x14ac:dyDescent="0.4">
      <c r="C108" s="93" t="s">
        <v>175</v>
      </c>
      <c r="D108" s="22"/>
      <c r="E108" s="31"/>
      <c r="F108" s="31"/>
      <c r="G108" s="12"/>
      <c r="H108" s="12"/>
      <c r="I108" s="12"/>
      <c r="J108" s="12"/>
      <c r="K108" s="12"/>
      <c r="L108" s="12"/>
      <c r="M108" s="12"/>
    </row>
    <row r="109" spans="2:13" x14ac:dyDescent="0.4">
      <c r="C109" s="93" t="s">
        <v>176</v>
      </c>
      <c r="D109" s="22"/>
      <c r="E109" s="31"/>
      <c r="F109" s="31"/>
      <c r="G109" s="12"/>
      <c r="H109" s="12"/>
      <c r="I109" s="12"/>
      <c r="J109" s="12"/>
      <c r="K109" s="12"/>
      <c r="L109" s="12"/>
      <c r="M109" s="12"/>
    </row>
    <row r="110" spans="2:13" x14ac:dyDescent="0.4">
      <c r="C110" s="93" t="s">
        <v>177</v>
      </c>
      <c r="D110" s="22"/>
      <c r="E110" s="31"/>
      <c r="F110" s="31"/>
      <c r="G110" s="12"/>
      <c r="H110" s="12"/>
      <c r="I110" s="12"/>
      <c r="J110" s="12"/>
      <c r="K110" s="12"/>
      <c r="L110" s="12"/>
      <c r="M110" s="12"/>
    </row>
    <row r="111" spans="2:13" x14ac:dyDescent="0.4">
      <c r="C111" s="93" t="s">
        <v>178</v>
      </c>
      <c r="D111" s="22"/>
      <c r="E111" s="31"/>
      <c r="F111" s="31"/>
      <c r="G111" s="12"/>
      <c r="H111" s="12"/>
      <c r="I111" s="12"/>
      <c r="J111" s="12"/>
      <c r="K111" s="12"/>
      <c r="L111" s="12"/>
      <c r="M111" s="12"/>
    </row>
    <row r="112" spans="2:13" x14ac:dyDescent="0.4">
      <c r="C112" s="93" t="s">
        <v>179</v>
      </c>
      <c r="D112" s="22"/>
      <c r="E112" s="31"/>
      <c r="F112" s="31"/>
      <c r="G112" s="12"/>
      <c r="H112" s="12"/>
      <c r="I112" s="12"/>
      <c r="J112" s="12"/>
      <c r="K112" s="12"/>
      <c r="L112" s="12"/>
      <c r="M112" s="12"/>
    </row>
    <row r="113" spans="2:16" x14ac:dyDescent="0.4">
      <c r="C113" s="93" t="s">
        <v>180</v>
      </c>
      <c r="D113" s="22"/>
      <c r="E113" s="31"/>
      <c r="F113" s="31"/>
      <c r="G113" s="12"/>
      <c r="H113" s="12"/>
      <c r="I113" s="12"/>
      <c r="J113" s="12"/>
      <c r="K113" s="12"/>
      <c r="L113" s="12"/>
      <c r="M113" s="12"/>
    </row>
    <row r="114" spans="2:16" x14ac:dyDescent="0.4">
      <c r="C114" s="93" t="s">
        <v>181</v>
      </c>
      <c r="D114" s="22"/>
      <c r="E114" s="31"/>
      <c r="F114" s="31"/>
      <c r="G114" s="12"/>
      <c r="H114" s="12"/>
      <c r="I114" s="12"/>
      <c r="J114" s="12"/>
      <c r="K114" s="12"/>
      <c r="L114" s="12"/>
      <c r="M114" s="12"/>
    </row>
    <row r="115" spans="2:16" x14ac:dyDescent="0.4">
      <c r="C115" s="125" t="s">
        <v>182</v>
      </c>
      <c r="D115" s="236"/>
      <c r="E115" s="105"/>
      <c r="F115" s="31"/>
      <c r="G115" s="12"/>
      <c r="H115" s="12"/>
      <c r="I115" s="12"/>
      <c r="J115" s="12"/>
      <c r="K115" s="12"/>
      <c r="L115" s="12"/>
      <c r="M115" s="12"/>
    </row>
    <row r="116" spans="2:16" x14ac:dyDescent="0.4">
      <c r="C116" s="73" t="s">
        <v>238</v>
      </c>
      <c r="D116" s="12"/>
      <c r="E116" s="193">
        <f>SUM(E99:E115)</f>
        <v>0</v>
      </c>
      <c r="F116" s="4"/>
      <c r="G116" s="12"/>
      <c r="H116" s="12"/>
      <c r="I116" s="12"/>
      <c r="J116" s="12"/>
      <c r="K116" s="12"/>
      <c r="L116" s="12"/>
      <c r="M116" s="12"/>
    </row>
    <row r="117" spans="2:16" x14ac:dyDescent="0.4">
      <c r="C117" s="73"/>
      <c r="D117" s="12"/>
      <c r="E117" s="4"/>
      <c r="F117" s="4"/>
      <c r="G117" s="12"/>
      <c r="H117" s="12"/>
      <c r="I117" s="12"/>
      <c r="J117" s="12"/>
      <c r="K117" s="12"/>
      <c r="L117" s="12"/>
      <c r="M117" s="12"/>
    </row>
    <row r="118" spans="2:16" x14ac:dyDescent="0.4">
      <c r="C118" s="73" t="s">
        <v>233</v>
      </c>
      <c r="D118" s="12"/>
      <c r="E118" s="194" t="str">
        <f>(IFERROR(E88/E116, "-"))</f>
        <v>-</v>
      </c>
      <c r="F118" s="4"/>
      <c r="G118" s="12"/>
      <c r="H118" s="12"/>
      <c r="I118" s="12"/>
      <c r="J118" s="12"/>
      <c r="K118" s="12"/>
      <c r="L118" s="12"/>
      <c r="M118" s="12"/>
    </row>
    <row r="119" spans="2:16" x14ac:dyDescent="0.4">
      <c r="C119" s="73"/>
      <c r="D119" s="12"/>
      <c r="E119" s="12"/>
      <c r="F119" s="12"/>
      <c r="G119" s="12"/>
      <c r="H119" s="12"/>
      <c r="I119" s="12"/>
      <c r="J119" s="12"/>
      <c r="K119" s="12"/>
      <c r="L119" s="12"/>
      <c r="M119" s="12"/>
    </row>
    <row r="120" spans="2:16" ht="45" x14ac:dyDescent="0.4">
      <c r="B120" s="73" t="s">
        <v>151</v>
      </c>
      <c r="C120" s="260" t="s">
        <v>194</v>
      </c>
      <c r="D120" s="12"/>
      <c r="E120" s="242"/>
      <c r="F120" s="12"/>
      <c r="G120" s="12"/>
      <c r="H120" s="12"/>
      <c r="I120" s="12"/>
      <c r="J120" s="12"/>
      <c r="K120" s="12"/>
      <c r="L120" s="12"/>
      <c r="M120" s="12"/>
      <c r="P120" s="3"/>
    </row>
    <row r="121" spans="2:16" x14ac:dyDescent="0.4">
      <c r="C121" s="73"/>
      <c r="D121" s="12"/>
      <c r="E121" s="12"/>
      <c r="F121" s="12"/>
      <c r="G121" s="12"/>
      <c r="H121" s="12"/>
      <c r="I121" s="12"/>
      <c r="J121" s="12"/>
      <c r="K121" s="12"/>
      <c r="L121" s="12"/>
      <c r="M121" s="12"/>
    </row>
    <row r="122" spans="2:16" ht="60" x14ac:dyDescent="0.4">
      <c r="B122" s="73" t="s">
        <v>152</v>
      </c>
      <c r="C122" s="98" t="s">
        <v>529</v>
      </c>
      <c r="D122" s="12"/>
      <c r="E122" s="12"/>
      <c r="F122" s="12"/>
      <c r="G122" s="12"/>
      <c r="H122" s="12"/>
      <c r="I122" s="12"/>
      <c r="J122" s="12"/>
      <c r="K122" s="12"/>
      <c r="L122" s="12"/>
      <c r="M122" s="12"/>
    </row>
    <row r="123" spans="2:16" x14ac:dyDescent="0.4">
      <c r="C123" s="73"/>
      <c r="D123" s="12"/>
      <c r="E123" s="60"/>
      <c r="F123" s="12"/>
      <c r="G123" s="12"/>
      <c r="H123" s="12"/>
      <c r="I123" s="12"/>
      <c r="J123" s="12"/>
      <c r="K123" s="12"/>
      <c r="L123" s="12"/>
      <c r="M123" s="12"/>
    </row>
    <row r="124" spans="2:16" x14ac:dyDescent="0.4">
      <c r="C124" s="97" t="s">
        <v>530</v>
      </c>
      <c r="D124" s="12"/>
      <c r="E124" s="195"/>
      <c r="F124" s="12"/>
      <c r="G124" s="12"/>
      <c r="H124" s="12"/>
      <c r="I124" s="12"/>
      <c r="J124" s="12"/>
      <c r="K124" s="12"/>
      <c r="L124" s="12"/>
      <c r="M124" s="12"/>
    </row>
    <row r="125" spans="2:16" x14ac:dyDescent="0.4">
      <c r="C125" s="73"/>
      <c r="D125" s="12"/>
      <c r="E125" s="84"/>
      <c r="F125" s="12"/>
      <c r="G125" s="12"/>
      <c r="H125" s="12"/>
      <c r="I125" s="12"/>
      <c r="J125" s="12"/>
      <c r="K125" s="12"/>
      <c r="L125" s="12"/>
      <c r="M125" s="12"/>
    </row>
    <row r="126" spans="2:16" x14ac:dyDescent="0.4">
      <c r="C126" s="97" t="s">
        <v>531</v>
      </c>
      <c r="D126" s="12"/>
      <c r="E126" s="195"/>
      <c r="F126" s="12"/>
      <c r="G126" s="12"/>
      <c r="H126" s="12"/>
      <c r="I126" s="12"/>
      <c r="J126" s="12"/>
      <c r="K126" s="12"/>
      <c r="L126" s="12"/>
      <c r="M126" s="12"/>
    </row>
    <row r="127" spans="2:16" x14ac:dyDescent="0.4">
      <c r="C127" s="73"/>
      <c r="D127" s="12"/>
      <c r="E127" s="12"/>
      <c r="F127" s="12"/>
      <c r="G127" s="12"/>
      <c r="H127" s="12"/>
      <c r="I127" s="12"/>
      <c r="J127" s="12"/>
      <c r="K127" s="12"/>
      <c r="L127" s="12"/>
      <c r="M127" s="12"/>
    </row>
    <row r="128" spans="2:16" x14ac:dyDescent="0.4">
      <c r="B128" s="302" t="s">
        <v>522</v>
      </c>
      <c r="C128" s="302"/>
      <c r="D128" s="302"/>
      <c r="E128" s="302"/>
      <c r="F128" s="302"/>
      <c r="G128" s="302"/>
      <c r="H128" s="302"/>
      <c r="I128" s="302"/>
      <c r="J128" s="302"/>
      <c r="K128" s="302"/>
      <c r="L128" s="302"/>
      <c r="M128" s="302"/>
    </row>
    <row r="129" spans="2:15" x14ac:dyDescent="0.4">
      <c r="C129" s="69"/>
      <c r="D129" s="12"/>
      <c r="E129" s="12"/>
      <c r="F129" s="12"/>
      <c r="G129" s="12"/>
      <c r="H129" s="12"/>
      <c r="I129" s="12"/>
      <c r="J129" s="12"/>
      <c r="K129" s="12"/>
      <c r="L129" s="12"/>
      <c r="M129" s="12"/>
    </row>
    <row r="130" spans="2:15" ht="31.2" customHeight="1" x14ac:dyDescent="0.4">
      <c r="B130" s="73" t="s">
        <v>150</v>
      </c>
      <c r="C130" s="66" t="s">
        <v>107</v>
      </c>
      <c r="D130" s="88"/>
      <c r="E130" s="298"/>
      <c r="F130" s="300"/>
      <c r="G130" s="300"/>
      <c r="H130" s="300"/>
      <c r="I130" s="300"/>
      <c r="J130" s="300"/>
      <c r="K130" s="300"/>
      <c r="L130" s="300"/>
      <c r="M130" s="300"/>
    </row>
    <row r="131" spans="2:15" x14ac:dyDescent="0.4">
      <c r="C131" s="66"/>
      <c r="D131" s="88"/>
      <c r="E131" s="300"/>
      <c r="F131" s="300"/>
      <c r="G131" s="300"/>
      <c r="H131" s="300"/>
      <c r="I131" s="300"/>
      <c r="J131" s="300"/>
      <c r="K131" s="300"/>
      <c r="L131" s="300"/>
      <c r="M131" s="300"/>
    </row>
    <row r="132" spans="2:15" x14ac:dyDescent="0.4">
      <c r="C132" s="66"/>
      <c r="D132" s="88"/>
      <c r="E132" s="300"/>
      <c r="F132" s="300"/>
      <c r="G132" s="300"/>
      <c r="H132" s="300"/>
      <c r="I132" s="300"/>
      <c r="J132" s="300"/>
      <c r="K132" s="300"/>
      <c r="L132" s="300"/>
      <c r="M132" s="300"/>
    </row>
    <row r="133" spans="2:15" x14ac:dyDescent="0.4">
      <c r="C133" s="66"/>
      <c r="D133" s="88"/>
      <c r="E133" s="300"/>
      <c r="F133" s="300"/>
      <c r="G133" s="300"/>
      <c r="H133" s="300"/>
      <c r="I133" s="300"/>
      <c r="J133" s="300"/>
      <c r="K133" s="300"/>
      <c r="L133" s="300"/>
      <c r="M133" s="300"/>
    </row>
    <row r="134" spans="2:15" x14ac:dyDescent="0.4">
      <c r="C134" s="66"/>
      <c r="D134" s="88"/>
      <c r="E134" s="300"/>
      <c r="F134" s="300"/>
      <c r="G134" s="300"/>
      <c r="H134" s="300"/>
      <c r="I134" s="300"/>
      <c r="J134" s="300"/>
      <c r="K134" s="300"/>
      <c r="L134" s="300"/>
      <c r="M134" s="300"/>
    </row>
    <row r="135" spans="2:15" x14ac:dyDescent="0.4">
      <c r="C135" s="66"/>
      <c r="D135" s="88"/>
      <c r="E135" s="300"/>
      <c r="F135" s="300"/>
      <c r="G135" s="300"/>
      <c r="H135" s="300"/>
      <c r="I135" s="300"/>
      <c r="J135" s="300"/>
      <c r="K135" s="300"/>
      <c r="L135" s="300"/>
      <c r="M135" s="300"/>
    </row>
    <row r="136" spans="2:15" x14ac:dyDescent="0.4">
      <c r="C136" s="66"/>
      <c r="D136" s="88"/>
      <c r="E136" s="300"/>
      <c r="F136" s="300"/>
      <c r="G136" s="300"/>
      <c r="H136" s="300"/>
      <c r="I136" s="300"/>
      <c r="J136" s="300"/>
      <c r="K136" s="300"/>
      <c r="L136" s="300"/>
      <c r="M136" s="300"/>
    </row>
    <row r="137" spans="2:15" x14ac:dyDescent="0.4">
      <c r="C137" s="66"/>
      <c r="D137" s="88"/>
      <c r="E137" s="300"/>
      <c r="F137" s="300"/>
      <c r="G137" s="300"/>
      <c r="H137" s="300"/>
      <c r="I137" s="300"/>
      <c r="J137" s="300"/>
      <c r="K137" s="300"/>
      <c r="L137" s="300"/>
      <c r="M137" s="300"/>
    </row>
    <row r="139" spans="2:15" x14ac:dyDescent="0.4">
      <c r="B139" s="302" t="s">
        <v>523</v>
      </c>
      <c r="C139" s="302"/>
      <c r="D139" s="302"/>
      <c r="E139" s="302"/>
      <c r="F139" s="302"/>
      <c r="G139" s="302"/>
      <c r="H139" s="302"/>
      <c r="I139" s="302"/>
      <c r="J139" s="302"/>
      <c r="K139" s="302"/>
      <c r="L139" s="302"/>
      <c r="M139" s="302"/>
    </row>
    <row r="140" spans="2:15" x14ac:dyDescent="0.4">
      <c r="C140" s="69"/>
      <c r="D140" s="12"/>
      <c r="E140" s="12"/>
      <c r="G140" s="12"/>
      <c r="H140" s="12"/>
      <c r="I140" s="12"/>
      <c r="J140" s="12"/>
      <c r="K140" s="12"/>
      <c r="L140" s="12"/>
      <c r="M140" s="12"/>
    </row>
    <row r="141" spans="2:15" s="6" customFormat="1" ht="30" x14ac:dyDescent="0.4">
      <c r="B141" s="89" t="s">
        <v>150</v>
      </c>
      <c r="C141" s="99" t="s">
        <v>121</v>
      </c>
      <c r="D141" s="36"/>
      <c r="E141" s="37"/>
      <c r="G141" s="324" t="s">
        <v>483</v>
      </c>
      <c r="H141" s="324"/>
      <c r="I141" s="324"/>
      <c r="J141" s="324"/>
      <c r="K141" s="324"/>
      <c r="L141" s="19"/>
      <c r="M141" s="19"/>
      <c r="O141" s="63"/>
    </row>
    <row r="142" spans="2:15" x14ac:dyDescent="0.4">
      <c r="C142" s="2"/>
      <c r="D142" s="12"/>
      <c r="E142" s="12"/>
      <c r="G142" s="12"/>
      <c r="H142" s="12"/>
      <c r="I142" s="12"/>
      <c r="J142" s="12"/>
      <c r="K142" s="12"/>
      <c r="L142" s="12"/>
      <c r="M142" s="12"/>
    </row>
    <row r="143" spans="2:15" x14ac:dyDescent="0.4">
      <c r="C143" s="92"/>
      <c r="D143" s="12"/>
      <c r="E143" s="12"/>
      <c r="G143" s="12"/>
      <c r="H143" s="12"/>
      <c r="I143" s="12"/>
      <c r="J143" s="12"/>
      <c r="K143" s="12"/>
      <c r="L143" s="12"/>
      <c r="M143" s="12"/>
    </row>
    <row r="144" spans="2:15" s="6" customFormat="1" ht="30" x14ac:dyDescent="0.4">
      <c r="B144" s="89" t="s">
        <v>151</v>
      </c>
      <c r="C144" s="98" t="s">
        <v>364</v>
      </c>
      <c r="D144" s="44"/>
      <c r="E144" s="243"/>
      <c r="G144" s="19"/>
      <c r="H144" s="19"/>
      <c r="I144" s="19"/>
      <c r="J144" s="19"/>
      <c r="K144" s="19"/>
      <c r="L144" s="19"/>
      <c r="M144" s="19"/>
      <c r="O144" s="63"/>
    </row>
    <row r="145" spans="2:15" x14ac:dyDescent="0.4">
      <c r="C145" s="69"/>
      <c r="D145" s="12"/>
      <c r="E145" s="12"/>
      <c r="G145" s="12"/>
      <c r="H145" s="12"/>
      <c r="I145" s="12"/>
      <c r="J145" s="12"/>
      <c r="K145" s="12"/>
      <c r="L145" s="12"/>
      <c r="M145" s="12"/>
    </row>
    <row r="146" spans="2:15" s="6" customFormat="1" ht="30" x14ac:dyDescent="0.4">
      <c r="B146" s="89" t="s">
        <v>152</v>
      </c>
      <c r="C146" s="98" t="s">
        <v>365</v>
      </c>
      <c r="D146" s="44"/>
      <c r="E146" s="243"/>
      <c r="G146" s="19"/>
      <c r="H146" s="19"/>
      <c r="I146" s="19"/>
      <c r="J146" s="19"/>
      <c r="K146" s="19"/>
      <c r="L146" s="19"/>
      <c r="M146" s="19"/>
      <c r="O146" s="63"/>
    </row>
    <row r="147" spans="2:15" x14ac:dyDescent="0.4">
      <c r="C147" s="69"/>
      <c r="D147" s="12"/>
      <c r="E147" s="12"/>
      <c r="G147" s="12"/>
      <c r="H147" s="12"/>
      <c r="I147" s="12"/>
      <c r="J147" s="12"/>
      <c r="K147" s="12"/>
      <c r="L147" s="12"/>
      <c r="M147" s="12"/>
    </row>
    <row r="148" spans="2:15" x14ac:dyDescent="0.4">
      <c r="B148" s="73" t="s">
        <v>153</v>
      </c>
      <c r="C148" s="89" t="s">
        <v>149</v>
      </c>
      <c r="D148" s="36"/>
      <c r="E148" s="196">
        <f>E144+E146</f>
        <v>0</v>
      </c>
      <c r="G148" s="12"/>
      <c r="H148" s="12"/>
      <c r="I148" s="12"/>
      <c r="J148" s="12"/>
      <c r="K148" s="12"/>
      <c r="L148" s="12"/>
      <c r="M148" s="12"/>
    </row>
    <row r="149" spans="2:15" x14ac:dyDescent="0.4">
      <c r="C149" s="89"/>
      <c r="D149" s="36"/>
      <c r="E149" s="12"/>
      <c r="F149" s="12"/>
      <c r="G149" s="12"/>
      <c r="H149" s="12"/>
      <c r="I149" s="12"/>
      <c r="J149" s="12"/>
      <c r="K149" s="12"/>
      <c r="L149" s="12"/>
      <c r="M149" s="12"/>
    </row>
    <row r="150" spans="2:15" ht="30" x14ac:dyDescent="0.4">
      <c r="B150" s="73" t="s">
        <v>154</v>
      </c>
      <c r="C150" s="24" t="s">
        <v>89</v>
      </c>
      <c r="D150" s="19"/>
      <c r="E150" s="163"/>
      <c r="G150" s="12"/>
      <c r="H150" s="12"/>
      <c r="I150" s="12"/>
      <c r="J150" s="12"/>
      <c r="K150" s="12"/>
      <c r="L150" s="12"/>
      <c r="M150" s="12"/>
    </row>
    <row r="151" spans="2:15" x14ac:dyDescent="0.4">
      <c r="C151" s="69"/>
      <c r="D151" s="12"/>
      <c r="E151" s="12"/>
      <c r="G151" s="12"/>
      <c r="H151" s="12"/>
      <c r="I151" s="12"/>
      <c r="J151" s="12"/>
      <c r="K151" s="12"/>
      <c r="L151" s="12"/>
      <c r="M151" s="12"/>
    </row>
    <row r="152" spans="2:15" ht="30" x14ac:dyDescent="0.4">
      <c r="B152" s="73" t="s">
        <v>155</v>
      </c>
      <c r="C152" s="89" t="s">
        <v>310</v>
      </c>
      <c r="D152" s="36"/>
      <c r="E152" s="325"/>
      <c r="F152" s="325"/>
      <c r="G152" s="325"/>
      <c r="H152" s="325"/>
      <c r="I152" s="325"/>
      <c r="J152" s="325"/>
      <c r="K152" s="325"/>
      <c r="L152" s="325"/>
      <c r="M152" s="325"/>
    </row>
    <row r="154" spans="2:15" x14ac:dyDescent="0.4">
      <c r="B154" s="302" t="s">
        <v>524</v>
      </c>
      <c r="C154" s="302"/>
      <c r="D154" s="302"/>
      <c r="E154" s="302"/>
      <c r="F154" s="302"/>
      <c r="G154" s="302"/>
      <c r="H154" s="302"/>
      <c r="I154" s="302"/>
      <c r="J154" s="302"/>
      <c r="K154" s="302"/>
      <c r="L154" s="302"/>
      <c r="M154" s="302"/>
    </row>
    <row r="156" spans="2:15" x14ac:dyDescent="0.4">
      <c r="B156" s="73" t="s">
        <v>150</v>
      </c>
      <c r="C156" s="73" t="s">
        <v>165</v>
      </c>
      <c r="E156" s="192" t="str">
        <f>IFERROR(E148/E116, "-")</f>
        <v>-</v>
      </c>
    </row>
    <row r="157" spans="2:15" x14ac:dyDescent="0.4">
      <c r="C157" s="73"/>
      <c r="E157" s="78"/>
    </row>
    <row r="158" spans="2:15" x14ac:dyDescent="0.4">
      <c r="B158" s="73" t="s">
        <v>151</v>
      </c>
      <c r="C158" s="284" t="s">
        <v>582</v>
      </c>
      <c r="E158" s="192" t="str">
        <f>(IFERROR((E148/'08. Set Asides and Revenues'!D29),"-"))</f>
        <v>-</v>
      </c>
    </row>
    <row r="159" spans="2:15" x14ac:dyDescent="0.4">
      <c r="C159" s="73"/>
      <c r="E159" s="78"/>
    </row>
    <row r="160" spans="2:15" ht="30" x14ac:dyDescent="0.4">
      <c r="B160" s="73" t="s">
        <v>152</v>
      </c>
      <c r="C160" s="89" t="s">
        <v>312</v>
      </c>
      <c r="E160" s="197" t="str">
        <f>'06. Sources and Uses'!D145</f>
        <v/>
      </c>
    </row>
    <row r="161" spans="3:3" x14ac:dyDescent="0.4">
      <c r="C161" s="100"/>
    </row>
    <row r="162" spans="3:3" x14ac:dyDescent="0.4">
      <c r="C162" s="100"/>
    </row>
    <row r="163" spans="3:3" x14ac:dyDescent="0.4">
      <c r="C163" s="100"/>
    </row>
    <row r="164" spans="3:3" x14ac:dyDescent="0.4">
      <c r="C164" s="100"/>
    </row>
  </sheetData>
  <mergeCells count="6">
    <mergeCell ref="G33:I33"/>
    <mergeCell ref="C33:E33"/>
    <mergeCell ref="G62:G63"/>
    <mergeCell ref="G141:K141"/>
    <mergeCell ref="E152:M152"/>
    <mergeCell ref="G71:K72"/>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62E122D9-7196-4761-BD34-108022DBF0D4}">
          <x14:formula1>
            <xm:f>'89. Administrative'!$B$2:$B$4</xm:f>
          </x14:formula1>
          <xm:sqref>E45</xm:sqref>
        </x14:dataValidation>
        <x14:dataValidation type="list" allowBlank="1" showInputMessage="1" showErrorMessage="1" xr:uid="{F57888B9-B8A6-4863-A70E-B35238327F7C}">
          <x14:formula1>
            <xm:f>'89. Administrative'!$G$7:$G$15</xm:f>
          </x14:formula1>
          <xm:sqref>E55</xm:sqref>
        </x14:dataValidation>
        <x14:dataValidation type="list" allowBlank="1" showInputMessage="1" showErrorMessage="1" xr:uid="{591F698E-D2BE-43F5-BE52-581CB09BFDD0}">
          <x14:formula1>
            <xm:f>'89. Administrative'!$B$16:$B$18</xm:f>
          </x14:formula1>
          <xm:sqref>E141</xm:sqref>
        </x14:dataValidation>
        <x14:dataValidation type="list" allowBlank="1" showInputMessage="1" showErrorMessage="1" xr:uid="{1CC2A177-CC53-4798-9C30-26CACBCCBDA4}">
          <x14:formula1>
            <xm:f>'89. Administrative'!$B$21:$B$23</xm:f>
          </x14:formula1>
          <xm:sqref>E120</xm:sqref>
        </x14:dataValidation>
        <x14:dataValidation type="list" allowBlank="1" showInputMessage="1" showErrorMessage="1" xr:uid="{0F0BD01A-7E38-44F2-9969-2BA660560945}">
          <x14:formula1>
            <xm:f>'89. Administrative'!$B$7:$B$13</xm:f>
          </x14:formula1>
          <xm:sqref>E41</xm:sqref>
        </x14:dataValidation>
        <x14:dataValidation type="list" allowBlank="1" showInputMessage="1" showErrorMessage="1" xr:uid="{4F79B3EA-A266-4505-AB29-7AF4D6989A82}">
          <x14:formula1>
            <xm:f>'89. Administrative'!$G$2:$G$3</xm:f>
          </x14:formula1>
          <xm:sqref>E51:E52</xm:sqref>
        </x14:dataValidation>
        <x14:dataValidation type="list" allowBlank="1" showInputMessage="1" showErrorMessage="1" xr:uid="{6CE7EF3C-FA89-4A60-8309-2EAB796E6C46}">
          <x14:formula1>
            <xm:f>'89. Administrative'!$G$22:$G$23</xm:f>
          </x14:formula1>
          <xm:sqref>E53</xm:sqref>
        </x14:dataValidation>
        <x14:dataValidation type="list" allowBlank="1" showInputMessage="1" showErrorMessage="1" xr:uid="{B787D379-1040-4FD8-976F-CC55055D67AF}">
          <x14:formula1>
            <xm:f>'89. Administrative'!$B$3:$B$4</xm:f>
          </x14:formula1>
          <xm:sqref>E67 H60 E150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ADBF8-12DF-4EEC-82EB-00AEE6FEF278}">
  <sheetPr>
    <tabColor theme="0"/>
  </sheetPr>
  <dimension ref="A1:M56"/>
  <sheetViews>
    <sheetView workbookViewId="0">
      <selection activeCell="Q20" sqref="Q20"/>
    </sheetView>
  </sheetViews>
  <sheetFormatPr defaultColWidth="9.21875" defaultRowHeight="15" x14ac:dyDescent="0.35"/>
  <cols>
    <col min="1" max="2" width="3.77734375" style="78" customWidth="1"/>
    <col min="3" max="3" width="36.77734375" style="78" customWidth="1"/>
    <col min="4" max="8" width="9.21875" style="78"/>
    <col min="9" max="9" width="15.5546875" style="78" customWidth="1"/>
    <col min="10" max="16384" width="9.21875" style="78"/>
  </cols>
  <sheetData>
    <row r="1" spans="1:13" ht="16.8" x14ac:dyDescent="0.4">
      <c r="A1" s="301" t="s">
        <v>594</v>
      </c>
    </row>
    <row r="3" spans="1:13" ht="24" x14ac:dyDescent="0.5">
      <c r="C3" s="1" t="s">
        <v>88</v>
      </c>
    </row>
    <row r="4" spans="1:13" x14ac:dyDescent="0.35">
      <c r="C4" s="18" t="s">
        <v>201</v>
      </c>
    </row>
    <row r="5" spans="1:13" x14ac:dyDescent="0.35">
      <c r="C5" s="78" t="s">
        <v>480</v>
      </c>
    </row>
    <row r="7" spans="1:13" ht="17.25" customHeight="1" x14ac:dyDescent="0.35"/>
    <row r="8" spans="1:13" ht="17.25" customHeight="1" x14ac:dyDescent="0.35">
      <c r="C8" s="18"/>
      <c r="D8" s="91" t="s">
        <v>604</v>
      </c>
      <c r="E8" s="306"/>
      <c r="F8" s="306"/>
      <c r="G8" s="306"/>
      <c r="H8" s="306"/>
      <c r="I8" s="306"/>
      <c r="J8" s="306"/>
      <c r="K8" s="306"/>
      <c r="L8" s="306"/>
      <c r="M8" s="18"/>
    </row>
    <row r="9" spans="1:13" ht="17.25" customHeight="1" x14ac:dyDescent="0.35">
      <c r="D9" s="91"/>
      <c r="E9" s="306"/>
      <c r="F9" s="306"/>
      <c r="G9" s="306"/>
      <c r="H9" s="306"/>
      <c r="I9" s="306"/>
      <c r="J9" s="306"/>
      <c r="K9" s="306"/>
      <c r="L9" s="306"/>
    </row>
    <row r="10" spans="1:13" ht="17.25" customHeight="1" x14ac:dyDescent="0.35">
      <c r="D10" s="91" t="s">
        <v>597</v>
      </c>
      <c r="E10" s="306"/>
      <c r="F10" s="306"/>
      <c r="G10" s="306"/>
      <c r="H10" s="306"/>
      <c r="I10" s="306"/>
      <c r="J10" s="306"/>
      <c r="K10" s="306"/>
      <c r="L10" s="306"/>
    </row>
    <row r="11" spans="1:13" ht="17.25" customHeight="1" x14ac:dyDescent="0.35">
      <c r="D11" s="306"/>
      <c r="E11" s="306"/>
      <c r="F11" s="306"/>
      <c r="G11" s="306"/>
      <c r="H11" s="306"/>
      <c r="I11" s="306"/>
      <c r="J11" s="306"/>
      <c r="K11" s="306"/>
      <c r="L11" s="306"/>
    </row>
    <row r="12" spans="1:13" ht="17.25" customHeight="1" x14ac:dyDescent="0.35">
      <c r="D12" s="91" t="s">
        <v>605</v>
      </c>
      <c r="E12" s="306"/>
      <c r="F12" s="306"/>
      <c r="G12" s="306"/>
      <c r="H12" s="306"/>
      <c r="I12" s="306"/>
      <c r="J12" s="306"/>
      <c r="K12" s="306"/>
      <c r="L12" s="306"/>
    </row>
    <row r="13" spans="1:13" ht="17.25" customHeight="1" x14ac:dyDescent="0.35">
      <c r="D13" s="306"/>
      <c r="E13" s="306"/>
      <c r="F13" s="306"/>
      <c r="G13" s="306"/>
      <c r="H13" s="306"/>
      <c r="I13" s="306"/>
      <c r="J13" s="306"/>
      <c r="K13" s="306"/>
      <c r="L13" s="306"/>
    </row>
    <row r="14" spans="1:13" ht="17.25" customHeight="1" x14ac:dyDescent="0.35">
      <c r="D14" s="18" t="s">
        <v>606</v>
      </c>
    </row>
    <row r="16" spans="1:13" x14ac:dyDescent="0.35">
      <c r="D16" s="169"/>
      <c r="E16" s="8"/>
      <c r="F16" s="8"/>
    </row>
    <row r="17" spans="3:13" x14ac:dyDescent="0.35">
      <c r="C17" s="263" t="s">
        <v>468</v>
      </c>
      <c r="D17" s="169"/>
      <c r="E17" s="8"/>
      <c r="F17" s="8"/>
    </row>
    <row r="18" spans="3:13" x14ac:dyDescent="0.35">
      <c r="M18" s="308" t="s">
        <v>607</v>
      </c>
    </row>
    <row r="19" spans="3:13" x14ac:dyDescent="0.35">
      <c r="C19" s="302" t="s">
        <v>495</v>
      </c>
      <c r="D19" s="302"/>
      <c r="E19" s="302"/>
      <c r="F19" s="302"/>
      <c r="G19" s="302"/>
      <c r="H19" s="302"/>
      <c r="I19" s="302"/>
      <c r="J19" s="302"/>
      <c r="K19" s="302"/>
      <c r="L19" s="302"/>
      <c r="M19" s="302"/>
    </row>
    <row r="21" spans="3:13" x14ac:dyDescent="0.35">
      <c r="C21" s="170" t="s">
        <v>313</v>
      </c>
      <c r="D21" s="147"/>
      <c r="E21" s="147"/>
      <c r="F21" s="147"/>
      <c r="G21" s="147"/>
      <c r="H21" s="147"/>
      <c r="I21" s="147" t="s">
        <v>456</v>
      </c>
    </row>
    <row r="22" spans="3:13" x14ac:dyDescent="0.35">
      <c r="C22" s="166" t="s">
        <v>314</v>
      </c>
      <c r="I22" s="262"/>
    </row>
    <row r="23" spans="3:13" x14ac:dyDescent="0.35">
      <c r="C23" s="166" t="s">
        <v>315</v>
      </c>
      <c r="I23" s="262"/>
    </row>
    <row r="24" spans="3:13" x14ac:dyDescent="0.35">
      <c r="C24" s="166" t="s">
        <v>316</v>
      </c>
      <c r="I24" s="262"/>
    </row>
    <row r="25" spans="3:13" x14ac:dyDescent="0.35">
      <c r="C25" s="166" t="s">
        <v>335</v>
      </c>
      <c r="I25" s="262"/>
    </row>
    <row r="26" spans="3:13" x14ac:dyDescent="0.35">
      <c r="C26" s="166" t="s">
        <v>317</v>
      </c>
      <c r="I26" s="262"/>
    </row>
    <row r="27" spans="3:13" x14ac:dyDescent="0.35">
      <c r="C27" s="166" t="s">
        <v>318</v>
      </c>
      <c r="I27" s="262"/>
    </row>
    <row r="29" spans="3:13" x14ac:dyDescent="0.35">
      <c r="C29" s="170" t="s">
        <v>319</v>
      </c>
      <c r="D29" s="147"/>
      <c r="E29" s="147"/>
      <c r="F29" s="147"/>
      <c r="G29" s="147"/>
      <c r="H29" s="147"/>
      <c r="I29" s="147"/>
    </row>
    <row r="30" spans="3:13" x14ac:dyDescent="0.35">
      <c r="C30" s="166" t="s">
        <v>320</v>
      </c>
      <c r="E30" s="168"/>
      <c r="I30" s="262"/>
    </row>
    <row r="31" spans="3:13" x14ac:dyDescent="0.35">
      <c r="C31" s="166" t="s">
        <v>321</v>
      </c>
      <c r="E31" s="167"/>
      <c r="I31" s="262"/>
    </row>
    <row r="32" spans="3:13" x14ac:dyDescent="0.35">
      <c r="C32" s="166" t="s">
        <v>322</v>
      </c>
      <c r="E32" s="166"/>
      <c r="I32" s="262"/>
    </row>
    <row r="33" spans="3:9" x14ac:dyDescent="0.35">
      <c r="C33" s="166" t="s">
        <v>323</v>
      </c>
      <c r="E33" s="166"/>
      <c r="I33" s="262"/>
    </row>
    <row r="34" spans="3:9" x14ac:dyDescent="0.35">
      <c r="C34" s="166"/>
      <c r="E34" s="166"/>
    </row>
    <row r="35" spans="3:9" x14ac:dyDescent="0.35">
      <c r="C35" s="170" t="s">
        <v>324</v>
      </c>
      <c r="D35" s="147"/>
      <c r="E35" s="171"/>
      <c r="F35" s="147"/>
      <c r="G35" s="147"/>
      <c r="H35" s="147"/>
      <c r="I35" s="147"/>
    </row>
    <row r="36" spans="3:9" x14ac:dyDescent="0.35">
      <c r="C36" s="166" t="s">
        <v>325</v>
      </c>
      <c r="E36" s="166"/>
      <c r="I36" s="262"/>
    </row>
    <row r="37" spans="3:9" x14ac:dyDescent="0.35">
      <c r="C37" s="166" t="s">
        <v>326</v>
      </c>
      <c r="E37" s="166"/>
      <c r="I37" s="262"/>
    </row>
    <row r="38" spans="3:9" x14ac:dyDescent="0.35">
      <c r="C38" s="166" t="s">
        <v>327</v>
      </c>
      <c r="E38" s="166"/>
      <c r="I38" s="262"/>
    </row>
    <row r="39" spans="3:9" x14ac:dyDescent="0.35">
      <c r="C39" s="166"/>
      <c r="E39" s="166"/>
    </row>
    <row r="40" spans="3:9" x14ac:dyDescent="0.35">
      <c r="C40" s="170" t="s">
        <v>328</v>
      </c>
      <c r="D40" s="147"/>
      <c r="E40" s="172"/>
      <c r="F40" s="147"/>
      <c r="G40" s="147"/>
      <c r="H40" s="147"/>
      <c r="I40" s="147"/>
    </row>
    <row r="41" spans="3:9" x14ac:dyDescent="0.35">
      <c r="C41" s="166" t="s">
        <v>329</v>
      </c>
      <c r="E41" s="166"/>
      <c r="I41" s="262"/>
    </row>
    <row r="42" spans="3:9" x14ac:dyDescent="0.35">
      <c r="C42" s="166"/>
      <c r="E42" s="166"/>
    </row>
    <row r="43" spans="3:9" x14ac:dyDescent="0.35">
      <c r="C43" s="170" t="s">
        <v>330</v>
      </c>
      <c r="D43" s="147"/>
      <c r="E43" s="171"/>
      <c r="F43" s="147"/>
      <c r="G43" s="147"/>
      <c r="H43" s="147"/>
      <c r="I43" s="147"/>
    </row>
    <row r="44" spans="3:9" x14ac:dyDescent="0.35">
      <c r="C44" s="166" t="s">
        <v>331</v>
      </c>
      <c r="E44" s="166"/>
      <c r="I44" s="262"/>
    </row>
    <row r="45" spans="3:9" x14ac:dyDescent="0.35">
      <c r="C45" s="166" t="s">
        <v>334</v>
      </c>
      <c r="E45" s="166"/>
      <c r="I45" s="262"/>
    </row>
    <row r="46" spans="3:9" x14ac:dyDescent="0.35">
      <c r="C46" s="166" t="s">
        <v>332</v>
      </c>
      <c r="E46" s="167"/>
      <c r="I46" s="262"/>
    </row>
    <row r="47" spans="3:9" x14ac:dyDescent="0.35">
      <c r="C47" s="166" t="s">
        <v>333</v>
      </c>
      <c r="E47" s="166"/>
      <c r="I47" s="262"/>
    </row>
    <row r="48" spans="3:9" x14ac:dyDescent="0.35">
      <c r="C48" s="166" t="s">
        <v>455</v>
      </c>
      <c r="E48" s="166"/>
      <c r="I48" s="262"/>
    </row>
    <row r="49" spans="5:9" x14ac:dyDescent="0.35">
      <c r="E49" s="166"/>
      <c r="I49" s="81"/>
    </row>
    <row r="50" spans="5:9" x14ac:dyDescent="0.35">
      <c r="E50" s="167"/>
      <c r="I50" s="81"/>
    </row>
    <row r="51" spans="5:9" x14ac:dyDescent="0.35">
      <c r="E51" s="166"/>
    </row>
    <row r="52" spans="5:9" x14ac:dyDescent="0.35">
      <c r="E52" s="167"/>
    </row>
    <row r="53" spans="5:9" x14ac:dyDescent="0.35">
      <c r="E53" s="166"/>
    </row>
    <row r="54" spans="5:9" x14ac:dyDescent="0.35">
      <c r="E54" s="166"/>
    </row>
    <row r="55" spans="5:9" x14ac:dyDescent="0.35">
      <c r="E55" s="166"/>
    </row>
    <row r="56" spans="5:9" x14ac:dyDescent="0.35">
      <c r="E56" s="166"/>
    </row>
  </sheetData>
  <hyperlinks>
    <hyperlink ref="C17" r:id="rId1" display="Application Submission Link" xr:uid="{1CE175EC-1B2C-4B70-BE5B-3591871DAB38}"/>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1DC5B9F-C8B7-44AA-A51A-EA8051B7B223}">
          <x14:formula1>
            <xm:f>'89. Administrative'!$B$3:$B$4</xm:f>
          </x14:formula1>
          <xm:sqref>I22:I27 I30:I33 I36:I38 I41 I44:I48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1E6DF-7E8F-40D6-A26A-82115652ED51}">
  <sheetPr codeName="Sheet12">
    <tabColor rgb="FF0E5E22"/>
  </sheetPr>
  <dimension ref="C3:AH111"/>
  <sheetViews>
    <sheetView topLeftCell="A102" workbookViewId="0">
      <selection activeCell="D31" sqref="D31"/>
    </sheetView>
  </sheetViews>
  <sheetFormatPr defaultColWidth="8.77734375" defaultRowHeight="15" x14ac:dyDescent="0.35"/>
  <cols>
    <col min="1" max="1" width="3.77734375" style="12" customWidth="1"/>
    <col min="2" max="2" width="3.21875" style="12" customWidth="1"/>
    <col min="3" max="3" width="38.5546875" style="19" customWidth="1"/>
    <col min="4" max="4" width="15.77734375" style="12" customWidth="1"/>
    <col min="5" max="5" width="14.5546875" style="12" bestFit="1" customWidth="1"/>
    <col min="6" max="6" width="19.21875" style="12" bestFit="1" customWidth="1"/>
    <col min="7" max="7" width="12.21875" style="12" customWidth="1"/>
    <col min="8" max="8" width="8.77734375" style="12"/>
    <col min="9" max="9" width="11.21875" style="12" customWidth="1"/>
    <col min="10" max="10" width="8.77734375" style="12"/>
    <col min="11" max="11" width="19.77734375" style="12" bestFit="1" customWidth="1"/>
    <col min="12" max="16384" width="8.77734375" style="12"/>
  </cols>
  <sheetData>
    <row r="3" spans="3:34" ht="24" x14ac:dyDescent="0.5">
      <c r="C3" s="1" t="s">
        <v>88</v>
      </c>
    </row>
    <row r="4" spans="3:34" x14ac:dyDescent="0.35">
      <c r="C4" s="18" t="s">
        <v>336</v>
      </c>
    </row>
    <row r="5" spans="3:34" ht="15.6" thickBot="1" x14ac:dyDescent="0.4"/>
    <row r="6" spans="3:34" x14ac:dyDescent="0.35">
      <c r="C6" s="53"/>
      <c r="D6" s="10"/>
      <c r="E6" s="10"/>
      <c r="F6" s="10"/>
      <c r="G6" s="10"/>
      <c r="H6" s="10"/>
      <c r="I6" s="10"/>
      <c r="J6" s="11"/>
    </row>
    <row r="7" spans="3:34" x14ac:dyDescent="0.35">
      <c r="C7" s="234"/>
      <c r="D7" s="353" t="s">
        <v>578</v>
      </c>
      <c r="E7" s="353"/>
      <c r="F7" s="353"/>
      <c r="G7" s="353"/>
      <c r="H7" s="353"/>
      <c r="I7" s="18"/>
      <c r="J7" s="235"/>
    </row>
    <row r="8" spans="3:34" x14ac:dyDescent="0.35">
      <c r="C8" s="54"/>
      <c r="D8" s="353"/>
      <c r="E8" s="353"/>
      <c r="F8" s="353"/>
      <c r="G8" s="353"/>
      <c r="H8" s="353"/>
      <c r="I8" s="18"/>
      <c r="J8" s="14"/>
    </row>
    <row r="9" spans="3:34" x14ac:dyDescent="0.35">
      <c r="C9" s="54"/>
      <c r="D9" s="353"/>
      <c r="E9" s="353"/>
      <c r="F9" s="353"/>
      <c r="G9" s="353"/>
      <c r="H9" s="353"/>
      <c r="I9" s="18"/>
      <c r="J9" s="14"/>
    </row>
    <row r="10" spans="3:34" x14ac:dyDescent="0.35">
      <c r="C10" s="54"/>
      <c r="D10" s="353"/>
      <c r="E10" s="353"/>
      <c r="F10" s="353"/>
      <c r="G10" s="353"/>
      <c r="H10" s="353"/>
      <c r="I10" s="18"/>
      <c r="J10" s="14"/>
    </row>
    <row r="11" spans="3:34" x14ac:dyDescent="0.35">
      <c r="C11" s="54"/>
      <c r="D11" s="353"/>
      <c r="E11" s="353"/>
      <c r="F11" s="353"/>
      <c r="G11" s="353"/>
      <c r="H11" s="353"/>
      <c r="I11" s="18"/>
      <c r="J11" s="14"/>
    </row>
    <row r="12" spans="3:34" x14ac:dyDescent="0.35">
      <c r="C12" s="54"/>
      <c r="D12" s="353"/>
      <c r="E12" s="353"/>
      <c r="F12" s="353"/>
      <c r="G12" s="353"/>
      <c r="H12" s="353"/>
      <c r="I12" s="18"/>
      <c r="J12" s="14"/>
    </row>
    <row r="13" spans="3:34" x14ac:dyDescent="0.35">
      <c r="C13" s="54"/>
      <c r="D13" s="41"/>
      <c r="J13" s="14"/>
    </row>
    <row r="14" spans="3:34" ht="15.6" thickBot="1" x14ac:dyDescent="0.4">
      <c r="C14" s="55"/>
      <c r="D14" s="15"/>
      <c r="E14" s="15"/>
      <c r="F14" s="15"/>
      <c r="G14" s="15"/>
      <c r="H14" s="15"/>
      <c r="I14" s="15"/>
      <c r="J14" s="16"/>
    </row>
    <row r="15" spans="3:34" x14ac:dyDescent="0.35">
      <c r="W15"/>
      <c r="X15"/>
      <c r="Y15"/>
      <c r="Z15"/>
      <c r="AA15"/>
      <c r="AB15"/>
      <c r="AC15"/>
      <c r="AD15"/>
      <c r="AE15"/>
      <c r="AF15"/>
      <c r="AG15"/>
      <c r="AH15"/>
    </row>
    <row r="16" spans="3:34" x14ac:dyDescent="0.35">
      <c r="W16"/>
      <c r="X16"/>
      <c r="Y16"/>
      <c r="Z16"/>
      <c r="AA16"/>
      <c r="AB16"/>
      <c r="AC16"/>
      <c r="AD16"/>
      <c r="AE16"/>
      <c r="AF16"/>
      <c r="AG16"/>
      <c r="AH16"/>
    </row>
    <row r="17" spans="3:34" x14ac:dyDescent="0.35">
      <c r="C17" s="19" t="s">
        <v>5</v>
      </c>
      <c r="D17" s="226">
        <f>'01. General Information'!E49</f>
        <v>0</v>
      </c>
      <c r="F17" s="78" t="s">
        <v>143</v>
      </c>
      <c r="G17" s="78"/>
      <c r="H17" s="78"/>
      <c r="I17" s="351"/>
      <c r="J17" s="351"/>
      <c r="W17"/>
      <c r="X17"/>
      <c r="Y17"/>
      <c r="Z17"/>
      <c r="AA17"/>
      <c r="AB17"/>
      <c r="AC17"/>
      <c r="AD17"/>
      <c r="AE17"/>
      <c r="AF17"/>
      <c r="AG17"/>
      <c r="AH17"/>
    </row>
    <row r="18" spans="3:34" x14ac:dyDescent="0.35">
      <c r="W18"/>
      <c r="X18"/>
      <c r="Y18"/>
      <c r="Z18"/>
      <c r="AA18"/>
      <c r="AB18"/>
      <c r="AC18"/>
      <c r="AD18"/>
      <c r="AE18"/>
      <c r="AF18"/>
      <c r="AG18"/>
      <c r="AH18"/>
    </row>
    <row r="19" spans="3:34" x14ac:dyDescent="0.35">
      <c r="C19" s="19" t="s">
        <v>2</v>
      </c>
      <c r="D19" s="226">
        <f>'01. General Information'!E51</f>
        <v>0</v>
      </c>
      <c r="F19" s="78" t="s">
        <v>306</v>
      </c>
      <c r="G19" s="78"/>
      <c r="H19" s="78"/>
      <c r="I19" s="350"/>
      <c r="J19" s="351"/>
      <c r="W19"/>
      <c r="X19"/>
      <c r="Y19"/>
      <c r="Z19"/>
      <c r="AA19"/>
      <c r="AB19"/>
      <c r="AC19"/>
      <c r="AD19"/>
      <c r="AE19"/>
      <c r="AF19"/>
      <c r="AG19"/>
      <c r="AH19"/>
    </row>
    <row r="20" spans="3:34" x14ac:dyDescent="0.35">
      <c r="W20"/>
      <c r="X20"/>
      <c r="Y20"/>
      <c r="Z20"/>
      <c r="AA20"/>
      <c r="AB20"/>
      <c r="AC20"/>
      <c r="AD20"/>
      <c r="AE20"/>
      <c r="AF20"/>
      <c r="AG20"/>
      <c r="AH20"/>
    </row>
    <row r="21" spans="3:34" x14ac:dyDescent="0.35">
      <c r="C21" s="19" t="s">
        <v>3</v>
      </c>
      <c r="D21" s="226">
        <f>'01. General Information'!E55</f>
        <v>0</v>
      </c>
      <c r="W21"/>
      <c r="X21"/>
      <c r="Y21"/>
      <c r="Z21"/>
      <c r="AA21"/>
      <c r="AB21"/>
      <c r="AC21"/>
      <c r="AD21"/>
      <c r="AE21"/>
      <c r="AF21"/>
      <c r="AG21"/>
      <c r="AH21"/>
    </row>
    <row r="22" spans="3:34" x14ac:dyDescent="0.35">
      <c r="W22"/>
      <c r="X22"/>
      <c r="Y22"/>
      <c r="Z22"/>
      <c r="AA22"/>
      <c r="AB22"/>
      <c r="AC22"/>
      <c r="AD22"/>
      <c r="AE22"/>
      <c r="AF22"/>
      <c r="AG22"/>
      <c r="AH22"/>
    </row>
    <row r="23" spans="3:34" x14ac:dyDescent="0.35">
      <c r="C23" s="82" t="s">
        <v>470</v>
      </c>
      <c r="W23"/>
      <c r="X23"/>
      <c r="Y23"/>
      <c r="Z23"/>
      <c r="AA23"/>
      <c r="AB23"/>
      <c r="AC23"/>
      <c r="AD23"/>
      <c r="AE23"/>
      <c r="AF23"/>
      <c r="AG23"/>
      <c r="AH23"/>
    </row>
    <row r="24" spans="3:34" x14ac:dyDescent="0.35">
      <c r="C24" s="56" t="s">
        <v>8</v>
      </c>
      <c r="D24" s="227">
        <f>'01. General Information'!E60</f>
        <v>0</v>
      </c>
      <c r="F24" s="46" t="s">
        <v>472</v>
      </c>
      <c r="G24" s="137"/>
      <c r="H24" s="137"/>
      <c r="I24" s="137"/>
      <c r="J24" s="264" t="e">
        <f>E3+E44+E53+E67+E77+E84+E89+E96+E104+E111</f>
        <v>#DIV/0!</v>
      </c>
      <c r="W24"/>
      <c r="X24"/>
      <c r="Y24"/>
      <c r="Z24"/>
      <c r="AA24"/>
      <c r="AB24"/>
      <c r="AC24"/>
      <c r="AD24"/>
      <c r="AE24"/>
      <c r="AF24"/>
      <c r="AG24"/>
      <c r="AH24"/>
    </row>
    <row r="25" spans="3:34" x14ac:dyDescent="0.35">
      <c r="C25" s="56" t="s">
        <v>6</v>
      </c>
      <c r="D25" s="227">
        <f>'01. General Information'!E61</f>
        <v>0</v>
      </c>
      <c r="F25" s="78" t="s">
        <v>471</v>
      </c>
      <c r="G25" s="78"/>
      <c r="H25" s="78"/>
      <c r="I25" s="78"/>
      <c r="J25" s="228">
        <f>20+20+15+50+20+20+5+10+20+20</f>
        <v>200</v>
      </c>
      <c r="W25"/>
      <c r="X25"/>
      <c r="Y25"/>
      <c r="Z25"/>
      <c r="AA25"/>
      <c r="AB25"/>
      <c r="AC25"/>
      <c r="AD25"/>
      <c r="AE25"/>
      <c r="AF25"/>
      <c r="AG25"/>
      <c r="AH25"/>
    </row>
    <row r="26" spans="3:34" x14ac:dyDescent="0.35">
      <c r="C26" s="56" t="s">
        <v>7</v>
      </c>
      <c r="D26" s="227">
        <f>'01. General Information'!E62</f>
        <v>0</v>
      </c>
      <c r="W26"/>
      <c r="X26"/>
      <c r="Y26"/>
      <c r="Z26"/>
      <c r="AA26"/>
      <c r="AB26"/>
      <c r="AC26"/>
      <c r="AD26"/>
      <c r="AE26"/>
      <c r="AF26"/>
      <c r="AG26"/>
      <c r="AH26"/>
    </row>
    <row r="27" spans="3:34" x14ac:dyDescent="0.35">
      <c r="C27" s="56" t="s">
        <v>112</v>
      </c>
      <c r="D27" s="227">
        <f>'01. General Information'!E63</f>
        <v>0</v>
      </c>
      <c r="W27"/>
      <c r="X27"/>
      <c r="Y27"/>
      <c r="Z27"/>
      <c r="AA27"/>
      <c r="AB27"/>
      <c r="AC27"/>
      <c r="AD27"/>
      <c r="AE27"/>
      <c r="AF27"/>
      <c r="AG27"/>
      <c r="AH27"/>
    </row>
    <row r="28" spans="3:34" x14ac:dyDescent="0.35">
      <c r="W28"/>
      <c r="X28"/>
      <c r="Y28"/>
      <c r="Z28"/>
      <c r="AA28"/>
      <c r="AB28"/>
      <c r="AC28"/>
      <c r="AD28"/>
      <c r="AE28"/>
      <c r="AF28"/>
      <c r="AG28"/>
      <c r="AH28"/>
    </row>
    <row r="29" spans="3:34" x14ac:dyDescent="0.35">
      <c r="C29" s="334" t="s">
        <v>485</v>
      </c>
      <c r="D29" s="334"/>
      <c r="E29" s="334"/>
      <c r="F29" s="334"/>
      <c r="G29" s="334"/>
      <c r="H29" s="334"/>
      <c r="I29" s="334"/>
      <c r="J29" s="334"/>
    </row>
    <row r="30" spans="3:34" x14ac:dyDescent="0.35">
      <c r="K30" s="33"/>
    </row>
    <row r="31" spans="3:34" x14ac:dyDescent="0.35">
      <c r="C31" s="267" t="s">
        <v>569</v>
      </c>
      <c r="D31" s="191" t="str">
        <f>'01. General Information'!E158</f>
        <v>-</v>
      </c>
      <c r="K31" s="33"/>
    </row>
    <row r="32" spans="3:34" x14ac:dyDescent="0.35">
      <c r="K32" s="33"/>
    </row>
    <row r="33" spans="3:16" x14ac:dyDescent="0.35">
      <c r="C33" s="174" t="s">
        <v>48</v>
      </c>
      <c r="D33" s="137" t="s">
        <v>55</v>
      </c>
      <c r="E33" s="137" t="s">
        <v>56</v>
      </c>
      <c r="F33" s="47" t="s">
        <v>136</v>
      </c>
      <c r="G33" s="137"/>
      <c r="H33" s="137"/>
      <c r="I33" s="137"/>
      <c r="J33" s="137"/>
      <c r="K33" s="33"/>
    </row>
    <row r="34" spans="3:16" x14ac:dyDescent="0.35">
      <c r="C34" s="19" t="s">
        <v>49</v>
      </c>
      <c r="D34" s="12" t="s">
        <v>50</v>
      </c>
      <c r="E34" s="229" t="str">
        <f>IF($D$31=0,"-",IF($D$31&lt;=20000,20,"-"))</f>
        <v>-</v>
      </c>
      <c r="F34" s="343"/>
      <c r="G34" s="344"/>
      <c r="H34" s="344"/>
      <c r="I34" s="344"/>
      <c r="J34" s="344"/>
      <c r="K34" s="33"/>
    </row>
    <row r="35" spans="3:16" x14ac:dyDescent="0.35">
      <c r="C35" s="19" t="s">
        <v>54</v>
      </c>
      <c r="D35" s="12" t="s">
        <v>51</v>
      </c>
      <c r="E35" s="230" t="str">
        <f>IF(AND($D$31&gt;20000,D31&lt;=40000),10,"-")</f>
        <v>-</v>
      </c>
      <c r="F35" s="344"/>
      <c r="G35" s="344"/>
      <c r="H35" s="344"/>
      <c r="I35" s="344"/>
      <c r="J35" s="344"/>
      <c r="K35" s="33"/>
    </row>
    <row r="36" spans="3:16" x14ac:dyDescent="0.35">
      <c r="C36" s="174" t="s">
        <v>52</v>
      </c>
      <c r="D36" s="137" t="s">
        <v>53</v>
      </c>
      <c r="E36" s="231">
        <f>IF(D31&gt;40000,5,"-")</f>
        <v>5</v>
      </c>
      <c r="F36" s="336"/>
      <c r="G36" s="336"/>
      <c r="H36" s="336"/>
      <c r="I36" s="336"/>
      <c r="J36" s="336"/>
      <c r="K36" s="33"/>
    </row>
    <row r="37" spans="3:16" x14ac:dyDescent="0.35">
      <c r="C37" s="85" t="s">
        <v>56</v>
      </c>
      <c r="D37" s="18"/>
      <c r="E37" s="232">
        <f>SUM(E34:E36)</f>
        <v>5</v>
      </c>
      <c r="F37" s="354" t="s">
        <v>139</v>
      </c>
      <c r="G37" s="355"/>
      <c r="K37" s="33"/>
    </row>
    <row r="38" spans="3:16" x14ac:dyDescent="0.35">
      <c r="K38" s="33"/>
    </row>
    <row r="39" spans="3:16" x14ac:dyDescent="0.35">
      <c r="C39" s="334" t="s">
        <v>486</v>
      </c>
      <c r="D39" s="334"/>
      <c r="E39" s="334"/>
      <c r="F39" s="334"/>
      <c r="G39" s="334"/>
      <c r="H39" s="334"/>
      <c r="I39" s="334"/>
      <c r="J39" s="334"/>
    </row>
    <row r="40" spans="3:16" x14ac:dyDescent="0.35">
      <c r="K40" s="33"/>
    </row>
    <row r="41" spans="3:16" x14ac:dyDescent="0.35">
      <c r="C41" s="174" t="s">
        <v>48</v>
      </c>
      <c r="D41" s="137" t="s">
        <v>55</v>
      </c>
      <c r="E41" s="137" t="s">
        <v>56</v>
      </c>
      <c r="F41" s="47" t="s">
        <v>136</v>
      </c>
      <c r="G41" s="137"/>
      <c r="H41" s="137"/>
      <c r="I41" s="137"/>
      <c r="J41" s="137"/>
      <c r="K41" s="33"/>
    </row>
    <row r="42" spans="3:16" x14ac:dyDescent="0.35">
      <c r="C42" s="19" t="s">
        <v>58</v>
      </c>
      <c r="D42" s="12" t="s">
        <v>51</v>
      </c>
      <c r="E42" s="229" t="str">
        <f>IF('06. Sources and Uses'!D154="Yes",10,"-")</f>
        <v>-</v>
      </c>
      <c r="F42" s="343"/>
      <c r="G42" s="344"/>
      <c r="H42" s="344"/>
      <c r="I42" s="344"/>
      <c r="J42" s="344"/>
      <c r="K42" s="33"/>
    </row>
    <row r="43" spans="3:16" x14ac:dyDescent="0.35">
      <c r="C43" s="177" t="s">
        <v>307</v>
      </c>
      <c r="D43" s="137" t="s">
        <v>51</v>
      </c>
      <c r="E43" s="231" t="str">
        <f>IF('06. Sources and Uses'!D156="Yes",10,"-")</f>
        <v>-</v>
      </c>
      <c r="F43" s="336"/>
      <c r="G43" s="336"/>
      <c r="H43" s="336"/>
      <c r="I43" s="336"/>
      <c r="J43" s="336"/>
      <c r="K43" s="33"/>
    </row>
    <row r="44" spans="3:16" x14ac:dyDescent="0.35">
      <c r="C44" s="85" t="s">
        <v>56</v>
      </c>
      <c r="D44" s="18"/>
      <c r="E44" s="232">
        <f>SUM(E42:E43)</f>
        <v>0</v>
      </c>
      <c r="F44" s="354" t="s">
        <v>139</v>
      </c>
      <c r="G44" s="355"/>
      <c r="K44" s="33"/>
    </row>
    <row r="45" spans="3:16" x14ac:dyDescent="0.35">
      <c r="K45" s="33"/>
    </row>
    <row r="46" spans="3:16" x14ac:dyDescent="0.35">
      <c r="C46" s="334" t="s">
        <v>487</v>
      </c>
      <c r="D46" s="334"/>
      <c r="E46" s="334"/>
      <c r="F46" s="334"/>
      <c r="G46" s="334"/>
      <c r="H46" s="334"/>
      <c r="I46" s="334"/>
      <c r="J46" s="334"/>
    </row>
    <row r="47" spans="3:16" x14ac:dyDescent="0.35">
      <c r="C47" s="8" t="s">
        <v>462</v>
      </c>
      <c r="O47" s="33"/>
      <c r="P47" s="33"/>
    </row>
    <row r="48" spans="3:16" x14ac:dyDescent="0.35">
      <c r="K48" s="33"/>
    </row>
    <row r="49" spans="3:31" x14ac:dyDescent="0.35">
      <c r="C49" s="174" t="s">
        <v>48</v>
      </c>
      <c r="D49" s="137" t="s">
        <v>55</v>
      </c>
      <c r="E49" s="137" t="s">
        <v>56</v>
      </c>
      <c r="F49" s="137" t="s">
        <v>42</v>
      </c>
      <c r="G49" s="137"/>
      <c r="H49" s="137"/>
      <c r="I49" s="137"/>
      <c r="J49" s="137"/>
      <c r="K49" s="33"/>
    </row>
    <row r="50" spans="3:31" x14ac:dyDescent="0.35">
      <c r="C50" s="12" t="s">
        <v>337</v>
      </c>
      <c r="D50" s="269" t="s">
        <v>570</v>
      </c>
      <c r="E50" s="229" t="e">
        <f>IF('08. Set Asides and Revenues'!$D$34&gt;80%,15,"-")</f>
        <v>#DIV/0!</v>
      </c>
      <c r="F50" s="343"/>
      <c r="G50" s="344"/>
      <c r="H50" s="344"/>
      <c r="I50" s="344"/>
      <c r="J50" s="344"/>
      <c r="K50" s="75"/>
      <c r="L50" s="76"/>
      <c r="M50" s="33"/>
      <c r="O50" s="33"/>
    </row>
    <row r="51" spans="3:31" x14ac:dyDescent="0.35">
      <c r="C51" s="12" t="s">
        <v>339</v>
      </c>
      <c r="D51" s="269" t="s">
        <v>51</v>
      </c>
      <c r="E51" s="230" t="e">
        <f>IF(E50="-",IF('08. Set Asides and Revenues'!$D$34&gt;60%,10,"-"),"-")</f>
        <v>#DIV/0!</v>
      </c>
      <c r="F51" s="344"/>
      <c r="G51" s="344"/>
      <c r="H51" s="344"/>
      <c r="I51" s="344"/>
      <c r="J51" s="344"/>
      <c r="K51" s="33"/>
    </row>
    <row r="52" spans="3:31" x14ac:dyDescent="0.35">
      <c r="C52" s="137" t="s">
        <v>340</v>
      </c>
      <c r="D52" s="270" t="s">
        <v>53</v>
      </c>
      <c r="E52" s="231" t="e">
        <f>IF(AND(E51="-",E50="-")=TRUE,IF('08. Set Asides and Revenues'!$D$34&gt;40%,5,"-"),"-")</f>
        <v>#DIV/0!</v>
      </c>
      <c r="F52" s="336"/>
      <c r="G52" s="336"/>
      <c r="H52" s="336"/>
      <c r="I52" s="336"/>
      <c r="J52" s="336"/>
      <c r="K52" s="33"/>
    </row>
    <row r="53" spans="3:31" x14ac:dyDescent="0.35">
      <c r="C53" s="85" t="s">
        <v>56</v>
      </c>
      <c r="D53" s="18"/>
      <c r="E53" s="232" t="e">
        <f>SUM(E50:E52)</f>
        <v>#DIV/0!</v>
      </c>
      <c r="F53" s="354" t="s">
        <v>338</v>
      </c>
      <c r="G53" s="355"/>
      <c r="K53" s="33"/>
    </row>
    <row r="54" spans="3:31" x14ac:dyDescent="0.35">
      <c r="K54" s="33"/>
    </row>
    <row r="55" spans="3:31" x14ac:dyDescent="0.35">
      <c r="C55" s="334" t="s">
        <v>488</v>
      </c>
      <c r="D55" s="334"/>
      <c r="E55" s="334"/>
      <c r="F55" s="334"/>
      <c r="G55" s="334"/>
      <c r="H55" s="334"/>
      <c r="I55" s="334"/>
      <c r="J55" s="334"/>
    </row>
    <row r="56" spans="3:31" x14ac:dyDescent="0.35">
      <c r="C56" s="8" t="s">
        <v>461</v>
      </c>
      <c r="K56" s="33"/>
    </row>
    <row r="57" spans="3:31" x14ac:dyDescent="0.35">
      <c r="C57" s="60"/>
      <c r="K57" s="33"/>
    </row>
    <row r="58" spans="3:31" x14ac:dyDescent="0.35">
      <c r="C58" s="19" t="s">
        <v>48</v>
      </c>
      <c r="D58" s="12" t="s">
        <v>55</v>
      </c>
      <c r="E58" s="12" t="s">
        <v>56</v>
      </c>
      <c r="F58" s="12" t="s">
        <v>42</v>
      </c>
      <c r="K58" s="33"/>
      <c r="L58" s="33"/>
      <c r="M58" s="33"/>
      <c r="N58" s="33"/>
      <c r="O58" s="33"/>
      <c r="P58" s="33"/>
      <c r="Q58" s="33"/>
      <c r="R58" s="33"/>
      <c r="S58" s="33"/>
      <c r="T58" s="33"/>
      <c r="U58" s="33"/>
      <c r="V58" s="33"/>
      <c r="W58" s="33"/>
      <c r="X58" s="33"/>
      <c r="Y58" s="33"/>
      <c r="Z58" s="33"/>
      <c r="AA58" s="33"/>
      <c r="AB58" s="33"/>
      <c r="AC58" s="33"/>
      <c r="AD58" s="33"/>
      <c r="AE58" s="33"/>
    </row>
    <row r="59" spans="3:31" ht="18" customHeight="1" x14ac:dyDescent="0.35">
      <c r="C59" s="352" t="s">
        <v>60</v>
      </c>
      <c r="D59" s="57" t="s">
        <v>64</v>
      </c>
      <c r="E59" s="345"/>
      <c r="F59" s="339"/>
      <c r="G59" s="340"/>
      <c r="H59" s="340"/>
      <c r="I59" s="340"/>
      <c r="J59" s="341"/>
      <c r="K59" s="33"/>
    </row>
    <row r="60" spans="3:31" ht="18" customHeight="1" x14ac:dyDescent="0.35">
      <c r="C60" s="338"/>
      <c r="D60" s="58" t="s">
        <v>65</v>
      </c>
      <c r="E60" s="346"/>
      <c r="F60" s="336"/>
      <c r="G60" s="336"/>
      <c r="H60" s="336"/>
      <c r="I60" s="336"/>
      <c r="J60" s="342"/>
      <c r="K60" s="33"/>
    </row>
    <row r="61" spans="3:31" ht="18" customHeight="1" x14ac:dyDescent="0.35">
      <c r="C61" s="337" t="s">
        <v>61</v>
      </c>
      <c r="D61" s="57" t="s">
        <v>72</v>
      </c>
      <c r="E61" s="345"/>
      <c r="F61" s="339"/>
      <c r="G61" s="340"/>
      <c r="H61" s="340"/>
      <c r="I61" s="340"/>
      <c r="J61" s="341"/>
      <c r="K61" s="33"/>
    </row>
    <row r="62" spans="3:31" ht="18" customHeight="1" x14ac:dyDescent="0.35">
      <c r="C62" s="338"/>
      <c r="D62" s="58" t="s">
        <v>73</v>
      </c>
      <c r="E62" s="346"/>
      <c r="F62" s="336"/>
      <c r="G62" s="336"/>
      <c r="H62" s="336"/>
      <c r="I62" s="336"/>
      <c r="J62" s="342"/>
      <c r="K62" s="33"/>
    </row>
    <row r="63" spans="3:31" ht="18" customHeight="1" x14ac:dyDescent="0.35">
      <c r="C63" s="337" t="s">
        <v>62</v>
      </c>
      <c r="D63" s="57" t="s">
        <v>72</v>
      </c>
      <c r="E63" s="345"/>
      <c r="F63" s="339"/>
      <c r="G63" s="340"/>
      <c r="H63" s="340"/>
      <c r="I63" s="340"/>
      <c r="J63" s="341"/>
      <c r="K63" s="33"/>
    </row>
    <row r="64" spans="3:31" ht="18" customHeight="1" x14ac:dyDescent="0.35">
      <c r="C64" s="338"/>
      <c r="D64" s="58" t="s">
        <v>73</v>
      </c>
      <c r="E64" s="346"/>
      <c r="F64" s="336"/>
      <c r="G64" s="336"/>
      <c r="H64" s="336"/>
      <c r="I64" s="336"/>
      <c r="J64" s="342"/>
      <c r="K64" s="33"/>
    </row>
    <row r="65" spans="3:11" ht="18" customHeight="1" x14ac:dyDescent="0.35">
      <c r="C65" s="337" t="s">
        <v>63</v>
      </c>
      <c r="D65" s="57" t="s">
        <v>72</v>
      </c>
      <c r="E65" s="345"/>
      <c r="F65" s="339"/>
      <c r="G65" s="340"/>
      <c r="H65" s="340"/>
      <c r="I65" s="340"/>
      <c r="J65" s="341"/>
      <c r="K65" s="33"/>
    </row>
    <row r="66" spans="3:11" ht="18" customHeight="1" x14ac:dyDescent="0.35">
      <c r="C66" s="338"/>
      <c r="D66" s="58" t="s">
        <v>73</v>
      </c>
      <c r="E66" s="346"/>
      <c r="F66" s="336"/>
      <c r="G66" s="336"/>
      <c r="H66" s="336"/>
      <c r="I66" s="336"/>
      <c r="J66" s="342"/>
      <c r="K66" s="33"/>
    </row>
    <row r="67" spans="3:11" x14ac:dyDescent="0.35">
      <c r="C67" s="85" t="s">
        <v>56</v>
      </c>
      <c r="D67" s="18"/>
      <c r="E67" s="232">
        <f>SUM(E59:E66)</f>
        <v>0</v>
      </c>
      <c r="F67" s="356" t="s">
        <v>141</v>
      </c>
      <c r="G67" s="357"/>
      <c r="K67" s="33"/>
    </row>
    <row r="68" spans="3:11" x14ac:dyDescent="0.35">
      <c r="K68" s="33"/>
    </row>
    <row r="69" spans="3:11" x14ac:dyDescent="0.35">
      <c r="C69" s="334" t="s">
        <v>489</v>
      </c>
      <c r="D69" s="334"/>
      <c r="E69" s="334"/>
      <c r="F69" s="334"/>
      <c r="G69" s="334"/>
      <c r="H69" s="334"/>
      <c r="I69" s="334"/>
      <c r="J69" s="334"/>
    </row>
    <row r="70" spans="3:11" x14ac:dyDescent="0.35">
      <c r="C70" s="8" t="s">
        <v>535</v>
      </c>
      <c r="K70" s="33"/>
    </row>
    <row r="71" spans="3:11" x14ac:dyDescent="0.35">
      <c r="C71" s="12"/>
      <c r="K71" s="33"/>
    </row>
    <row r="72" spans="3:11" x14ac:dyDescent="0.35">
      <c r="C72" s="174" t="s">
        <v>48</v>
      </c>
      <c r="D72" s="147" t="s">
        <v>457</v>
      </c>
      <c r="E72" s="137" t="s">
        <v>56</v>
      </c>
      <c r="F72" s="47" t="s">
        <v>136</v>
      </c>
      <c r="G72" s="137"/>
      <c r="H72" s="137"/>
      <c r="I72" s="137"/>
      <c r="J72" s="137"/>
      <c r="K72" s="33"/>
    </row>
    <row r="73" spans="3:11" x14ac:dyDescent="0.35">
      <c r="C73" s="181" t="s">
        <v>463</v>
      </c>
      <c r="D73" s="175"/>
      <c r="E73" s="229" t="str">
        <f>IF(D73="X",20,"-")</f>
        <v>-</v>
      </c>
      <c r="F73" s="343"/>
      <c r="G73" s="344"/>
      <c r="H73" s="344"/>
      <c r="I73" s="344"/>
      <c r="J73" s="344"/>
      <c r="K73" s="33"/>
    </row>
    <row r="74" spans="3:11" x14ac:dyDescent="0.35">
      <c r="C74" s="181" t="s">
        <v>464</v>
      </c>
      <c r="D74" s="175"/>
      <c r="E74" s="230" t="str">
        <f>IF(D74="X",10,"-")</f>
        <v>-</v>
      </c>
      <c r="F74" s="344"/>
      <c r="G74" s="344"/>
      <c r="H74" s="344"/>
      <c r="I74" s="344"/>
      <c r="J74" s="344"/>
      <c r="K74" s="33"/>
    </row>
    <row r="75" spans="3:11" x14ac:dyDescent="0.35">
      <c r="C75" s="181" t="s">
        <v>465</v>
      </c>
      <c r="D75" s="265"/>
      <c r="E75" s="230" t="str">
        <f>IF(D75="X",5,"-")</f>
        <v>-</v>
      </c>
      <c r="F75" s="344"/>
      <c r="G75" s="344"/>
      <c r="H75" s="344"/>
      <c r="I75" s="344"/>
      <c r="J75" s="344"/>
      <c r="K75" s="33"/>
    </row>
    <row r="76" spans="3:11" x14ac:dyDescent="0.35">
      <c r="C76" s="182" t="s">
        <v>466</v>
      </c>
      <c r="D76" s="176"/>
      <c r="E76" s="231" t="str">
        <f>IF(D76="X",0,"-")</f>
        <v>-</v>
      </c>
      <c r="F76" s="336"/>
      <c r="G76" s="336"/>
      <c r="H76" s="336"/>
      <c r="I76" s="336"/>
      <c r="J76" s="336"/>
      <c r="K76" s="33"/>
    </row>
    <row r="77" spans="3:11" x14ac:dyDescent="0.35">
      <c r="C77" s="85" t="s">
        <v>56</v>
      </c>
      <c r="D77" s="18"/>
      <c r="E77" s="232">
        <f>SUM(E73:E76)</f>
        <v>0</v>
      </c>
      <c r="F77" s="356" t="s">
        <v>139</v>
      </c>
      <c r="G77" s="357"/>
      <c r="K77" s="33"/>
    </row>
    <row r="78" spans="3:11" x14ac:dyDescent="0.35">
      <c r="C78" s="50"/>
      <c r="K78" s="33"/>
    </row>
    <row r="79" spans="3:11" x14ac:dyDescent="0.35">
      <c r="C79" s="334" t="s">
        <v>490</v>
      </c>
      <c r="D79" s="334"/>
      <c r="E79" s="334"/>
      <c r="F79" s="334"/>
      <c r="G79" s="334"/>
      <c r="H79" s="334"/>
      <c r="I79" s="334"/>
      <c r="J79" s="334"/>
    </row>
    <row r="80" spans="3:11" x14ac:dyDescent="0.35">
      <c r="C80" s="50"/>
      <c r="K80" s="33"/>
    </row>
    <row r="81" spans="3:22" x14ac:dyDescent="0.35">
      <c r="C81" s="174" t="s">
        <v>48</v>
      </c>
      <c r="D81" s="137" t="s">
        <v>55</v>
      </c>
      <c r="E81" s="137" t="s">
        <v>56</v>
      </c>
      <c r="F81" s="47" t="s">
        <v>136</v>
      </c>
      <c r="G81" s="137"/>
      <c r="H81" s="137"/>
      <c r="I81" s="137"/>
      <c r="J81" s="137"/>
      <c r="K81" s="33"/>
    </row>
    <row r="82" spans="3:22" x14ac:dyDescent="0.35">
      <c r="C82" s="50" t="s">
        <v>66</v>
      </c>
      <c r="D82" s="21" t="s">
        <v>50</v>
      </c>
      <c r="E82" s="229" t="str">
        <f>IF('08. Set Asides and Revenues'!D51='89. Administrative'!I12, 20, "-")</f>
        <v>-</v>
      </c>
      <c r="F82" s="343"/>
      <c r="G82" s="344"/>
      <c r="H82" s="344"/>
      <c r="I82" s="344"/>
      <c r="J82" s="344"/>
      <c r="K82" s="33"/>
      <c r="N82" s="34"/>
    </row>
    <row r="83" spans="3:22" x14ac:dyDescent="0.35">
      <c r="C83" s="173" t="s">
        <v>67</v>
      </c>
      <c r="D83" s="178" t="s">
        <v>51</v>
      </c>
      <c r="E83" s="231" t="str">
        <f>IF('08. Set Asides and Revenues'!D51='89. Administrative'!I11, 10, "-")</f>
        <v>-</v>
      </c>
      <c r="F83" s="336"/>
      <c r="G83" s="336"/>
      <c r="H83" s="336"/>
      <c r="I83" s="336"/>
      <c r="J83" s="336"/>
      <c r="K83" s="33"/>
    </row>
    <row r="84" spans="3:22" x14ac:dyDescent="0.35">
      <c r="C84" s="85" t="s">
        <v>56</v>
      </c>
      <c r="D84" s="18"/>
      <c r="E84" s="232">
        <f>SUM(E82:E83)</f>
        <v>0</v>
      </c>
      <c r="F84" s="354" t="s">
        <v>139</v>
      </c>
      <c r="G84" s="355"/>
      <c r="K84" s="33"/>
    </row>
    <row r="85" spans="3:22" x14ac:dyDescent="0.35">
      <c r="K85" s="33"/>
    </row>
    <row r="86" spans="3:22" x14ac:dyDescent="0.35">
      <c r="C86" s="334" t="s">
        <v>491</v>
      </c>
      <c r="D86" s="334"/>
      <c r="E86" s="334"/>
      <c r="F86" s="334"/>
      <c r="G86" s="334"/>
      <c r="H86" s="334"/>
      <c r="I86" s="334"/>
      <c r="J86" s="334"/>
      <c r="K86" s="33"/>
    </row>
    <row r="87" spans="3:22" x14ac:dyDescent="0.35">
      <c r="K87" s="33"/>
    </row>
    <row r="88" spans="3:22" x14ac:dyDescent="0.35">
      <c r="C88" s="174" t="s">
        <v>48</v>
      </c>
      <c r="D88" s="137" t="s">
        <v>55</v>
      </c>
      <c r="E88" s="137" t="s">
        <v>56</v>
      </c>
      <c r="F88" s="47" t="s">
        <v>136</v>
      </c>
      <c r="G88" s="137"/>
      <c r="H88" s="137"/>
      <c r="I88" s="137"/>
      <c r="J88" s="137"/>
      <c r="K88" s="33"/>
      <c r="L88" s="33"/>
      <c r="M88" s="33"/>
      <c r="N88" s="33"/>
      <c r="O88" s="33"/>
      <c r="P88" s="33"/>
      <c r="Q88" s="33"/>
      <c r="R88" s="33"/>
      <c r="S88" s="33"/>
      <c r="T88" s="33"/>
      <c r="U88" s="33"/>
      <c r="V88" s="33"/>
    </row>
    <row r="89" spans="3:22" ht="30" x14ac:dyDescent="0.35">
      <c r="C89" s="180" t="s">
        <v>341</v>
      </c>
      <c r="D89" s="240" t="s">
        <v>53</v>
      </c>
      <c r="E89" s="233">
        <f>IF('08. Set Asides and Revenues'!T27&gt;0, 5, 0)</f>
        <v>0</v>
      </c>
      <c r="F89" s="335"/>
      <c r="G89" s="336"/>
      <c r="H89" s="336"/>
      <c r="I89" s="336"/>
      <c r="J89" s="336"/>
      <c r="K89" s="33"/>
    </row>
    <row r="90" spans="3:22" x14ac:dyDescent="0.35">
      <c r="C90" s="50" t="s">
        <v>68</v>
      </c>
      <c r="K90" s="33"/>
    </row>
    <row r="91" spans="3:22" x14ac:dyDescent="0.35">
      <c r="C91" s="334" t="s">
        <v>492</v>
      </c>
      <c r="D91" s="334"/>
      <c r="E91" s="334"/>
      <c r="F91" s="334"/>
      <c r="G91" s="334"/>
      <c r="H91" s="334"/>
      <c r="I91" s="334"/>
      <c r="J91" s="334"/>
    </row>
    <row r="92" spans="3:22" x14ac:dyDescent="0.35">
      <c r="K92" s="33"/>
    </row>
    <row r="93" spans="3:22" x14ac:dyDescent="0.35">
      <c r="C93" s="174" t="s">
        <v>48</v>
      </c>
      <c r="D93" s="137" t="s">
        <v>55</v>
      </c>
      <c r="E93" s="137" t="s">
        <v>56</v>
      </c>
      <c r="F93" s="47" t="s">
        <v>136</v>
      </c>
      <c r="G93" s="137"/>
      <c r="H93" s="137"/>
      <c r="I93" s="137"/>
      <c r="J93" s="137"/>
      <c r="K93" s="33"/>
    </row>
    <row r="94" spans="3:22" x14ac:dyDescent="0.35">
      <c r="C94" s="82" t="s">
        <v>458</v>
      </c>
      <c r="D94" s="266" t="s">
        <v>51</v>
      </c>
      <c r="E94" s="229" t="str">
        <f>IFERROR(IF(('06. Sources and Uses'!$D$93/'06. Sources and Uses'!$D$137)&lt;=0.15,10,"-"),"-")</f>
        <v>-</v>
      </c>
      <c r="F94" s="343"/>
      <c r="G94" s="344"/>
      <c r="H94" s="344"/>
      <c r="I94" s="344"/>
      <c r="J94" s="344"/>
      <c r="K94" s="33"/>
    </row>
    <row r="95" spans="3:22" x14ac:dyDescent="0.35">
      <c r="C95" s="179" t="s">
        <v>459</v>
      </c>
      <c r="D95" s="178" t="s">
        <v>53</v>
      </c>
      <c r="E95" s="231" t="str">
        <f>IFERROR(IF(AND(('06. Sources and Uses'!$D$93/'06. Sources and Uses'!$D$137)&gt;=0.151,('06. Sources and Uses'!$D$93/'06. Sources and Uses'!$D$137)&lt;0.18),5,"-"),"-")</f>
        <v>-</v>
      </c>
      <c r="F95" s="336"/>
      <c r="G95" s="336"/>
      <c r="H95" s="336"/>
      <c r="I95" s="336"/>
      <c r="J95" s="336"/>
      <c r="K95" s="33"/>
    </row>
    <row r="96" spans="3:22" x14ac:dyDescent="0.35">
      <c r="C96" s="85" t="s">
        <v>56</v>
      </c>
      <c r="D96" s="18"/>
      <c r="E96" s="232">
        <f>SUM(E94:E95)</f>
        <v>0</v>
      </c>
      <c r="F96" s="354" t="s">
        <v>140</v>
      </c>
      <c r="G96" s="355"/>
      <c r="K96" s="33"/>
    </row>
    <row r="97" spans="3:25" x14ac:dyDescent="0.35">
      <c r="K97" s="33"/>
    </row>
    <row r="98" spans="3:25" x14ac:dyDescent="0.35">
      <c r="C98" s="334" t="s">
        <v>493</v>
      </c>
      <c r="D98" s="334"/>
      <c r="E98" s="334"/>
      <c r="F98" s="334"/>
      <c r="G98" s="334"/>
      <c r="H98" s="334"/>
      <c r="I98" s="334"/>
      <c r="J98" s="334"/>
    </row>
    <row r="99" spans="3:25" x14ac:dyDescent="0.35">
      <c r="C99" s="8" t="s">
        <v>142</v>
      </c>
      <c r="K99" s="33"/>
    </row>
    <row r="100" spans="3:25" x14ac:dyDescent="0.35">
      <c r="K100" s="33"/>
    </row>
    <row r="101" spans="3:25" x14ac:dyDescent="0.35">
      <c r="C101" s="174" t="s">
        <v>48</v>
      </c>
      <c r="D101" s="137" t="s">
        <v>55</v>
      </c>
      <c r="E101" s="137" t="s">
        <v>56</v>
      </c>
      <c r="F101" s="47" t="s">
        <v>136</v>
      </c>
      <c r="G101" s="137"/>
      <c r="H101" s="137"/>
      <c r="I101" s="137"/>
      <c r="J101" s="137"/>
      <c r="K101" s="33"/>
    </row>
    <row r="102" spans="3:25" s="19" customFormat="1" ht="45" x14ac:dyDescent="0.35">
      <c r="C102" s="59" t="s">
        <v>300</v>
      </c>
      <c r="D102" s="237" t="s">
        <v>51</v>
      </c>
      <c r="E102" s="268">
        <f>IF(AND('02. Features and Amenities'!D54="Yes",'02. Features and Amenities'!D56="Yes",'02. Features and Amenities'!D58="Yes",'02. Features and Amenities'!D60="Yes")=TRUE,10,0)</f>
        <v>0</v>
      </c>
      <c r="F102" s="347"/>
      <c r="G102" s="348"/>
      <c r="H102" s="348"/>
      <c r="I102" s="348"/>
      <c r="J102" s="348"/>
      <c r="K102" s="33"/>
      <c r="L102" s="51"/>
      <c r="M102" s="51"/>
      <c r="N102" s="51"/>
      <c r="O102" s="51"/>
      <c r="P102" s="51"/>
      <c r="Q102" s="51"/>
      <c r="R102" s="51"/>
      <c r="S102" s="51"/>
      <c r="T102" s="51"/>
      <c r="U102" s="51"/>
      <c r="V102" s="51"/>
      <c r="W102" s="12"/>
      <c r="X102" s="12"/>
      <c r="Y102" s="12"/>
    </row>
    <row r="103" spans="3:25" s="19" customFormat="1" ht="45" x14ac:dyDescent="0.35">
      <c r="C103" s="252" t="s">
        <v>547</v>
      </c>
      <c r="D103" s="238" t="s">
        <v>51</v>
      </c>
      <c r="E103" s="271">
        <f>IF(OR('02. Features and Amenities'!D20="Yes",'02. Features and Amenities'!D22="Yes",'02. Features and Amenities'!D24="Yes",'02. Features and Amenities'!D26="Yes")=TRUE,10,0)</f>
        <v>0</v>
      </c>
      <c r="F103" s="349"/>
      <c r="G103" s="349"/>
      <c r="H103" s="349"/>
      <c r="I103" s="349"/>
      <c r="J103" s="349"/>
      <c r="K103" s="51"/>
      <c r="W103" s="12"/>
    </row>
    <row r="104" spans="3:25" x14ac:dyDescent="0.35">
      <c r="C104" s="85" t="s">
        <v>56</v>
      </c>
      <c r="D104" s="18"/>
      <c r="E104" s="232">
        <f>SUM(E102:E103)</f>
        <v>0</v>
      </c>
      <c r="F104" s="354" t="s">
        <v>139</v>
      </c>
      <c r="G104" s="355"/>
      <c r="K104" s="33"/>
    </row>
    <row r="105" spans="3:25" x14ac:dyDescent="0.35">
      <c r="K105" s="33"/>
    </row>
    <row r="106" spans="3:25" x14ac:dyDescent="0.35">
      <c r="C106" s="334" t="s">
        <v>494</v>
      </c>
      <c r="D106" s="334"/>
      <c r="E106" s="334"/>
      <c r="F106" s="334"/>
      <c r="G106" s="334"/>
      <c r="H106" s="334"/>
      <c r="I106" s="334"/>
      <c r="J106" s="334"/>
    </row>
    <row r="108" spans="3:25" x14ac:dyDescent="0.35">
      <c r="C108" s="174" t="s">
        <v>48</v>
      </c>
      <c r="D108" s="137" t="s">
        <v>55</v>
      </c>
      <c r="E108" s="137" t="s">
        <v>56</v>
      </c>
      <c r="F108" s="137" t="s">
        <v>42</v>
      </c>
      <c r="G108" s="137"/>
      <c r="H108" s="137"/>
      <c r="I108" s="137"/>
      <c r="J108" s="137"/>
    </row>
    <row r="109" spans="3:25" ht="30" x14ac:dyDescent="0.35">
      <c r="C109" s="50" t="s">
        <v>69</v>
      </c>
      <c r="D109" s="239" t="s">
        <v>50</v>
      </c>
      <c r="E109" s="229" t="str">
        <f>IFERROR(IF(('01. General Information'!$E$144/'06. Sources and Uses'!$D$137)&lt;0.1,20,"-"),"-")</f>
        <v>-</v>
      </c>
      <c r="F109" s="339"/>
      <c r="G109" s="340"/>
      <c r="H109" s="340"/>
      <c r="I109" s="340"/>
      <c r="J109" s="340"/>
    </row>
    <row r="110" spans="3:25" ht="30" x14ac:dyDescent="0.35">
      <c r="C110" s="173" t="s">
        <v>70</v>
      </c>
      <c r="D110" s="240" t="s">
        <v>59</v>
      </c>
      <c r="E110" s="231" t="str">
        <f>IFERROR(IF(('01. General Information'!$E$144/'06. Sources and Uses'!$D$137)&gt;0.1,0,"-"),"-")</f>
        <v>-</v>
      </c>
      <c r="F110" s="336"/>
      <c r="G110" s="336"/>
      <c r="H110" s="336"/>
      <c r="I110" s="336"/>
      <c r="J110" s="336"/>
    </row>
    <row r="111" spans="3:25" x14ac:dyDescent="0.35">
      <c r="C111" s="85" t="s">
        <v>56</v>
      </c>
      <c r="D111" s="18"/>
      <c r="E111" s="232">
        <f>SUM(E109:E110)</f>
        <v>0</v>
      </c>
      <c r="F111" s="354" t="s">
        <v>139</v>
      </c>
      <c r="G111" s="355"/>
    </row>
  </sheetData>
  <mergeCells count="43">
    <mergeCell ref="D7:H12"/>
    <mergeCell ref="F84:G84"/>
    <mergeCell ref="F96:G96"/>
    <mergeCell ref="F104:G104"/>
    <mergeCell ref="F111:G111"/>
    <mergeCell ref="F109:J110"/>
    <mergeCell ref="F37:G37"/>
    <mergeCell ref="F44:G44"/>
    <mergeCell ref="F53:G53"/>
    <mergeCell ref="F67:G67"/>
    <mergeCell ref="F77:G77"/>
    <mergeCell ref="F50:J52"/>
    <mergeCell ref="C91:J91"/>
    <mergeCell ref="C61:C62"/>
    <mergeCell ref="C29:J29"/>
    <mergeCell ref="C39:J39"/>
    <mergeCell ref="F61:J62"/>
    <mergeCell ref="E59:E60"/>
    <mergeCell ref="E61:E62"/>
    <mergeCell ref="I19:J19"/>
    <mergeCell ref="I17:J17"/>
    <mergeCell ref="C46:J46"/>
    <mergeCell ref="C55:J55"/>
    <mergeCell ref="C59:C60"/>
    <mergeCell ref="F34:J36"/>
    <mergeCell ref="F42:J43"/>
    <mergeCell ref="F59:J60"/>
    <mergeCell ref="C98:J98"/>
    <mergeCell ref="C106:J106"/>
    <mergeCell ref="F89:J89"/>
    <mergeCell ref="C63:C64"/>
    <mergeCell ref="C65:C66"/>
    <mergeCell ref="C69:J69"/>
    <mergeCell ref="C79:J79"/>
    <mergeCell ref="F63:J64"/>
    <mergeCell ref="F65:J66"/>
    <mergeCell ref="F73:J76"/>
    <mergeCell ref="E63:E64"/>
    <mergeCell ref="E65:E66"/>
    <mergeCell ref="F82:J83"/>
    <mergeCell ref="F94:J95"/>
    <mergeCell ref="F102:J103"/>
    <mergeCell ref="C86:J86"/>
  </mergeCells>
  <phoneticPr fontId="12" type="noConversion"/>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56786-A2F6-413C-8567-6E181634E2B7}">
  <sheetPr codeName="Sheet13">
    <tabColor theme="0" tint="-0.249977111117893"/>
  </sheetPr>
  <dimension ref="B1:W36"/>
  <sheetViews>
    <sheetView workbookViewId="0">
      <selection activeCell="M20" sqref="M20"/>
    </sheetView>
  </sheetViews>
  <sheetFormatPr defaultRowHeight="14.4" x14ac:dyDescent="0.3"/>
  <cols>
    <col min="1" max="1" width="3.77734375" customWidth="1"/>
    <col min="7" max="7" width="32.77734375" customWidth="1"/>
  </cols>
  <sheetData>
    <row r="1" spans="2:23" x14ac:dyDescent="0.3">
      <c r="B1" t="s">
        <v>1</v>
      </c>
      <c r="G1" t="s">
        <v>0</v>
      </c>
      <c r="I1" t="s">
        <v>16</v>
      </c>
      <c r="R1" t="s">
        <v>120</v>
      </c>
      <c r="W1" t="s">
        <v>342</v>
      </c>
    </row>
    <row r="2" spans="2:23" x14ac:dyDescent="0.3">
      <c r="G2" t="s">
        <v>525</v>
      </c>
    </row>
    <row r="3" spans="2:23" x14ac:dyDescent="0.3">
      <c r="B3" t="s">
        <v>114</v>
      </c>
      <c r="G3" t="s">
        <v>185</v>
      </c>
      <c r="I3" t="s">
        <v>20</v>
      </c>
      <c r="N3" t="s">
        <v>87</v>
      </c>
      <c r="R3" t="s">
        <v>126</v>
      </c>
      <c r="W3" t="s">
        <v>345</v>
      </c>
    </row>
    <row r="4" spans="2:23" x14ac:dyDescent="0.3">
      <c r="B4" t="s">
        <v>115</v>
      </c>
      <c r="I4" t="s">
        <v>116</v>
      </c>
      <c r="N4" t="s">
        <v>85</v>
      </c>
      <c r="R4" t="s">
        <v>127</v>
      </c>
      <c r="W4" t="s">
        <v>344</v>
      </c>
    </row>
    <row r="5" spans="2:23" x14ac:dyDescent="0.3">
      <c r="B5" t="s">
        <v>544</v>
      </c>
      <c r="I5" t="s">
        <v>19</v>
      </c>
      <c r="N5" t="s">
        <v>86</v>
      </c>
      <c r="W5" t="s">
        <v>352</v>
      </c>
    </row>
    <row r="6" spans="2:23" x14ac:dyDescent="0.3">
      <c r="I6" t="s">
        <v>21</v>
      </c>
      <c r="W6" t="s">
        <v>343</v>
      </c>
    </row>
    <row r="7" spans="2:23" x14ac:dyDescent="0.3">
      <c r="B7" t="s">
        <v>206</v>
      </c>
      <c r="G7" t="s">
        <v>311</v>
      </c>
      <c r="I7" t="s">
        <v>18</v>
      </c>
      <c r="R7" t="s">
        <v>213</v>
      </c>
    </row>
    <row r="8" spans="2:23" x14ac:dyDescent="0.3">
      <c r="B8" t="s">
        <v>80</v>
      </c>
      <c r="G8" t="s">
        <v>186</v>
      </c>
      <c r="I8" t="s">
        <v>17</v>
      </c>
      <c r="R8" t="s">
        <v>214</v>
      </c>
    </row>
    <row r="9" spans="2:23" x14ac:dyDescent="0.3">
      <c r="B9" t="s">
        <v>83</v>
      </c>
      <c r="G9" t="s">
        <v>187</v>
      </c>
      <c r="R9" t="s">
        <v>215</v>
      </c>
      <c r="W9" t="s">
        <v>31</v>
      </c>
    </row>
    <row r="10" spans="2:23" x14ac:dyDescent="0.3">
      <c r="B10" t="s">
        <v>78</v>
      </c>
      <c r="G10" t="s">
        <v>188</v>
      </c>
      <c r="I10" t="s">
        <v>581</v>
      </c>
      <c r="W10" t="s">
        <v>213</v>
      </c>
    </row>
    <row r="11" spans="2:23" x14ac:dyDescent="0.3">
      <c r="B11" t="s">
        <v>81</v>
      </c>
      <c r="G11" t="s">
        <v>189</v>
      </c>
      <c r="I11" t="s">
        <v>208</v>
      </c>
      <c r="W11" t="s">
        <v>353</v>
      </c>
    </row>
    <row r="12" spans="2:23" x14ac:dyDescent="0.3">
      <c r="B12" t="s">
        <v>79</v>
      </c>
      <c r="G12" t="s">
        <v>190</v>
      </c>
      <c r="I12" t="s">
        <v>66</v>
      </c>
      <c r="R12" t="s">
        <v>129</v>
      </c>
      <c r="W12" t="s">
        <v>354</v>
      </c>
    </row>
    <row r="13" spans="2:23" x14ac:dyDescent="0.3">
      <c r="B13" t="s">
        <v>82</v>
      </c>
      <c r="G13" t="s">
        <v>191</v>
      </c>
      <c r="R13" t="s">
        <v>130</v>
      </c>
      <c r="W13" t="s">
        <v>355</v>
      </c>
    </row>
    <row r="14" spans="2:23" x14ac:dyDescent="0.3">
      <c r="G14" t="s">
        <v>192</v>
      </c>
      <c r="R14" t="s">
        <v>131</v>
      </c>
      <c r="W14" t="s">
        <v>356</v>
      </c>
    </row>
    <row r="15" spans="2:23" x14ac:dyDescent="0.3">
      <c r="G15" t="s">
        <v>4</v>
      </c>
      <c r="R15" t="s">
        <v>132</v>
      </c>
      <c r="W15" t="s">
        <v>357</v>
      </c>
    </row>
    <row r="16" spans="2:23" x14ac:dyDescent="0.3">
      <c r="B16" t="s">
        <v>122</v>
      </c>
      <c r="R16" t="s">
        <v>133</v>
      </c>
    </row>
    <row r="17" spans="2:7" x14ac:dyDescent="0.3">
      <c r="B17" t="s">
        <v>123</v>
      </c>
    </row>
    <row r="18" spans="2:7" x14ac:dyDescent="0.3">
      <c r="B18" t="s">
        <v>128</v>
      </c>
    </row>
    <row r="19" spans="2:7" x14ac:dyDescent="0.3">
      <c r="G19" t="s">
        <v>117</v>
      </c>
    </row>
    <row r="20" spans="2:7" x14ac:dyDescent="0.3">
      <c r="G20" t="s">
        <v>9</v>
      </c>
    </row>
    <row r="21" spans="2:7" x14ac:dyDescent="0.3">
      <c r="B21" s="70" t="s">
        <v>526</v>
      </c>
    </row>
    <row r="22" spans="2:7" x14ac:dyDescent="0.3">
      <c r="B22" s="70" t="s">
        <v>527</v>
      </c>
      <c r="G22" t="s">
        <v>90</v>
      </c>
    </row>
    <row r="23" spans="2:7" x14ac:dyDescent="0.3">
      <c r="B23" t="s">
        <v>528</v>
      </c>
      <c r="G23" t="s">
        <v>91</v>
      </c>
    </row>
    <row r="26" spans="2:7" x14ac:dyDescent="0.3">
      <c r="B26" t="s">
        <v>302</v>
      </c>
    </row>
    <row r="27" spans="2:7" ht="16.8" x14ac:dyDescent="0.4">
      <c r="B27" t="s">
        <v>303</v>
      </c>
      <c r="G27" s="3"/>
    </row>
    <row r="28" spans="2:7" x14ac:dyDescent="0.3">
      <c r="B28" t="s">
        <v>207</v>
      </c>
    </row>
    <row r="30" spans="2:7" x14ac:dyDescent="0.3">
      <c r="F30" t="s">
        <v>467</v>
      </c>
    </row>
    <row r="31" spans="2:7" x14ac:dyDescent="0.3">
      <c r="F31" s="185"/>
    </row>
    <row r="32" spans="2:7" x14ac:dyDescent="0.3">
      <c r="F32" s="184"/>
    </row>
    <row r="33" spans="6:6" x14ac:dyDescent="0.3">
      <c r="F33" s="183"/>
    </row>
    <row r="34" spans="6:6" x14ac:dyDescent="0.3">
      <c r="F34" s="186"/>
    </row>
    <row r="35" spans="6:6" x14ac:dyDescent="0.3">
      <c r="F35" s="187"/>
    </row>
    <row r="36" spans="6:6" x14ac:dyDescent="0.3">
      <c r="F36" s="188"/>
    </row>
  </sheetData>
  <sortState xmlns:xlrd2="http://schemas.microsoft.com/office/spreadsheetml/2017/richdata2" ref="I3:I8">
    <sortCondition ref="I3:I8"/>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7A892-7BE0-4188-8704-C9EADDE36141}">
  <sheetPr codeName="Sheet1">
    <tabColor theme="0"/>
  </sheetPr>
  <dimension ref="A1:U108"/>
  <sheetViews>
    <sheetView workbookViewId="0">
      <selection activeCell="G100" sqref="G68:G100"/>
    </sheetView>
  </sheetViews>
  <sheetFormatPr defaultRowHeight="16.8" x14ac:dyDescent="0.4"/>
  <cols>
    <col min="1" max="1" width="4.44140625" style="2" customWidth="1"/>
    <col min="2" max="2" width="4.44140625" style="93" customWidth="1"/>
    <col min="3" max="3" width="38.44140625" style="134" customWidth="1"/>
    <col min="4" max="4" width="11.21875" customWidth="1"/>
    <col min="9" max="12" width="12.44140625" customWidth="1"/>
  </cols>
  <sheetData>
    <row r="1" spans="1:21" x14ac:dyDescent="0.4">
      <c r="A1" s="301" t="s">
        <v>586</v>
      </c>
    </row>
    <row r="3" spans="1:21" ht="24" x14ac:dyDescent="0.5">
      <c r="C3" s="132" t="s">
        <v>88</v>
      </c>
      <c r="D3" s="1"/>
      <c r="E3" s="2"/>
      <c r="F3" s="2"/>
      <c r="G3" s="2"/>
      <c r="H3" s="2"/>
      <c r="I3" s="2"/>
      <c r="J3" s="2"/>
      <c r="K3" s="2"/>
      <c r="L3" s="2"/>
      <c r="M3" s="2"/>
    </row>
    <row r="4" spans="1:21" x14ac:dyDescent="0.4">
      <c r="C4" s="133" t="s">
        <v>201</v>
      </c>
      <c r="D4" s="2"/>
      <c r="E4" s="2"/>
      <c r="F4" s="2"/>
      <c r="G4" s="2"/>
      <c r="H4" s="2"/>
      <c r="I4" s="2"/>
      <c r="J4" s="2"/>
      <c r="K4" s="2"/>
      <c r="L4" s="2"/>
      <c r="M4" s="2"/>
    </row>
    <row r="5" spans="1:21" x14ac:dyDescent="0.4">
      <c r="C5" s="95" t="s">
        <v>476</v>
      </c>
      <c r="D5" s="2"/>
      <c r="E5" s="2"/>
      <c r="F5" s="2"/>
      <c r="G5" s="2"/>
      <c r="H5" s="2"/>
      <c r="I5" s="2"/>
      <c r="J5" s="2"/>
      <c r="K5" s="2"/>
      <c r="L5" s="2"/>
      <c r="M5" s="2"/>
    </row>
    <row r="6" spans="1:21" x14ac:dyDescent="0.4">
      <c r="C6" s="118"/>
      <c r="D6" s="2"/>
      <c r="E6" s="2"/>
      <c r="F6" s="2"/>
      <c r="G6" s="2"/>
      <c r="H6" s="2"/>
      <c r="I6" s="2"/>
      <c r="J6" s="2"/>
      <c r="K6" s="2"/>
      <c r="L6" s="2"/>
      <c r="M6" s="2"/>
    </row>
    <row r="7" spans="1:21" x14ac:dyDescent="0.4">
      <c r="C7" s="94"/>
      <c r="D7" s="12"/>
      <c r="E7" s="12"/>
      <c r="F7" s="2"/>
      <c r="G7" s="2"/>
      <c r="H7" s="2"/>
      <c r="I7" s="2"/>
      <c r="J7" s="2"/>
      <c r="K7" s="2"/>
      <c r="L7" s="2"/>
      <c r="M7" s="2"/>
    </row>
    <row r="8" spans="1:21" ht="16.5" customHeight="1" x14ac:dyDescent="0.4">
      <c r="C8" s="18"/>
      <c r="D8" s="91" t="s">
        <v>598</v>
      </c>
      <c r="E8" s="306"/>
      <c r="F8" s="306"/>
      <c r="G8" s="306"/>
      <c r="H8" s="306"/>
      <c r="I8" s="306"/>
      <c r="J8" s="306"/>
      <c r="K8" s="306"/>
      <c r="L8" s="18"/>
      <c r="M8" s="18"/>
    </row>
    <row r="9" spans="1:21" x14ac:dyDescent="0.4">
      <c r="C9" s="94"/>
      <c r="D9" s="306"/>
      <c r="E9" s="306"/>
      <c r="F9" s="306"/>
      <c r="G9" s="306"/>
      <c r="H9" s="306"/>
      <c r="I9" s="306"/>
      <c r="J9" s="306"/>
      <c r="K9" s="306"/>
      <c r="L9" s="18"/>
      <c r="M9" s="2"/>
    </row>
    <row r="10" spans="1:21" x14ac:dyDescent="0.4">
      <c r="C10" s="94"/>
      <c r="D10" s="91" t="s">
        <v>597</v>
      </c>
      <c r="E10" s="306"/>
      <c r="F10" s="306"/>
      <c r="G10" s="306"/>
      <c r="H10" s="306"/>
      <c r="I10" s="306"/>
      <c r="J10" s="306"/>
      <c r="K10" s="306"/>
      <c r="L10" s="18"/>
      <c r="M10" s="2"/>
    </row>
    <row r="11" spans="1:21" x14ac:dyDescent="0.4">
      <c r="C11" s="94"/>
      <c r="E11" s="306"/>
      <c r="F11" s="306"/>
      <c r="G11" s="306"/>
      <c r="H11" s="306"/>
      <c r="I11" s="306"/>
      <c r="J11" s="306"/>
      <c r="K11" s="306"/>
      <c r="L11" s="18"/>
      <c r="M11" s="2"/>
    </row>
    <row r="12" spans="1:21" x14ac:dyDescent="0.4">
      <c r="C12" s="94"/>
      <c r="D12" s="306"/>
      <c r="E12" s="306"/>
      <c r="F12" s="306"/>
      <c r="G12" s="306"/>
      <c r="H12" s="306"/>
      <c r="I12" s="306"/>
      <c r="J12" s="306"/>
      <c r="K12" s="306"/>
      <c r="L12" s="18"/>
      <c r="M12" s="2"/>
    </row>
    <row r="13" spans="1:21" x14ac:dyDescent="0.4">
      <c r="C13" s="94"/>
      <c r="D13" s="306"/>
      <c r="E13" s="306"/>
      <c r="F13" s="306"/>
      <c r="G13" s="306"/>
      <c r="H13" s="306"/>
      <c r="I13" s="306"/>
      <c r="J13" s="306"/>
      <c r="K13" s="306"/>
      <c r="L13" s="2"/>
      <c r="M13" s="2"/>
    </row>
    <row r="14" spans="1:21" x14ac:dyDescent="0.4">
      <c r="C14" s="94"/>
      <c r="D14" s="12"/>
      <c r="E14" s="12"/>
      <c r="F14" s="2"/>
      <c r="G14" s="2"/>
      <c r="H14" s="2"/>
      <c r="I14" s="2"/>
      <c r="J14" s="2"/>
      <c r="K14" s="2"/>
      <c r="L14" s="2"/>
      <c r="M14" s="2"/>
    </row>
    <row r="15" spans="1:21" x14ac:dyDescent="0.4">
      <c r="L15" s="308" t="s">
        <v>607</v>
      </c>
    </row>
    <row r="16" spans="1:21" s="2" customFormat="1" x14ac:dyDescent="0.4">
      <c r="B16" s="302" t="s">
        <v>508</v>
      </c>
      <c r="C16" s="302"/>
      <c r="D16" s="302"/>
      <c r="E16" s="302"/>
      <c r="F16" s="302"/>
      <c r="G16" s="302"/>
      <c r="H16" s="302"/>
      <c r="I16" s="302"/>
      <c r="J16" s="302"/>
      <c r="K16" s="302"/>
      <c r="L16" s="302"/>
      <c r="M16" s="12"/>
      <c r="N16" s="12"/>
      <c r="O16" s="12"/>
      <c r="P16" s="12"/>
      <c r="Q16" s="12"/>
      <c r="R16" s="12"/>
      <c r="S16" s="12"/>
      <c r="T16" s="12"/>
      <c r="U16" s="12"/>
    </row>
    <row r="17" spans="2:14" s="2" customFormat="1" x14ac:dyDescent="0.4">
      <c r="B17" s="93"/>
      <c r="C17" s="94"/>
      <c r="D17" s="12"/>
      <c r="E17" s="12"/>
      <c r="F17" s="12"/>
      <c r="G17" s="12"/>
      <c r="H17" s="12"/>
      <c r="I17" s="12"/>
      <c r="J17" s="12"/>
      <c r="K17" s="12"/>
      <c r="L17" s="12"/>
      <c r="M17" s="12"/>
    </row>
    <row r="18" spans="2:14" s="2" customFormat="1" x14ac:dyDescent="0.4">
      <c r="B18" s="93" t="s">
        <v>150</v>
      </c>
      <c r="C18" s="93" t="s">
        <v>293</v>
      </c>
      <c r="D18" s="12"/>
      <c r="E18" s="12"/>
      <c r="F18" s="12"/>
      <c r="G18" s="12"/>
      <c r="H18" s="12"/>
      <c r="I18" s="12"/>
      <c r="J18" s="12"/>
      <c r="K18" s="12"/>
      <c r="L18" s="12"/>
      <c r="M18" s="12"/>
    </row>
    <row r="19" spans="2:14" s="2" customFormat="1" x14ac:dyDescent="0.4">
      <c r="B19" s="93"/>
      <c r="C19" s="94"/>
      <c r="D19" s="12"/>
      <c r="E19" s="12"/>
      <c r="F19" s="12"/>
      <c r="G19" s="12"/>
      <c r="H19" s="12"/>
      <c r="I19" s="12"/>
      <c r="J19" s="12"/>
      <c r="K19" s="12"/>
      <c r="L19" s="12"/>
      <c r="M19" s="12"/>
    </row>
    <row r="20" spans="2:14" s="2" customFormat="1" x14ac:dyDescent="0.4">
      <c r="B20" s="93"/>
      <c r="C20" s="93" t="s">
        <v>210</v>
      </c>
      <c r="D20" s="272"/>
      <c r="E20" s="12"/>
      <c r="F20" s="12"/>
      <c r="G20" s="12"/>
      <c r="H20" s="12"/>
      <c r="I20" s="12"/>
      <c r="J20" s="12"/>
      <c r="K20" s="12"/>
      <c r="L20" s="12"/>
      <c r="M20" s="12"/>
    </row>
    <row r="21" spans="2:14" s="2" customFormat="1" x14ac:dyDescent="0.4">
      <c r="B21" s="93"/>
      <c r="C21" s="118"/>
      <c r="D21" s="12"/>
      <c r="E21" s="12"/>
      <c r="F21" s="12"/>
      <c r="G21" s="12"/>
      <c r="H21" s="12"/>
      <c r="I21" s="12"/>
      <c r="J21" s="12"/>
      <c r="K21" s="12"/>
      <c r="L21" s="12"/>
      <c r="M21" s="12"/>
    </row>
    <row r="22" spans="2:14" s="2" customFormat="1" x14ac:dyDescent="0.4">
      <c r="B22" s="93"/>
      <c r="C22" s="93" t="s">
        <v>157</v>
      </c>
      <c r="D22" s="272"/>
      <c r="E22" s="12"/>
      <c r="F22" s="12"/>
      <c r="G22" s="12"/>
      <c r="H22" s="12"/>
      <c r="I22" s="12"/>
      <c r="J22" s="12"/>
      <c r="K22" s="12"/>
      <c r="L22" s="12"/>
      <c r="M22" s="12"/>
      <c r="N22" s="3"/>
    </row>
    <row r="23" spans="2:14" s="2" customFormat="1" x14ac:dyDescent="0.4">
      <c r="B23" s="93"/>
      <c r="C23" s="118"/>
      <c r="D23" s="12"/>
      <c r="E23" s="12"/>
      <c r="F23" s="12"/>
      <c r="G23" s="12"/>
      <c r="H23" s="12"/>
      <c r="I23" s="12"/>
      <c r="J23" s="12"/>
      <c r="K23" s="12"/>
      <c r="L23" s="12"/>
      <c r="M23" s="12"/>
    </row>
    <row r="24" spans="2:14" s="2" customFormat="1" ht="30" x14ac:dyDescent="0.4">
      <c r="B24" s="93"/>
      <c r="C24" s="250" t="s">
        <v>548</v>
      </c>
      <c r="D24" s="272"/>
      <c r="E24" s="12"/>
      <c r="F24" s="12"/>
      <c r="G24" s="12"/>
      <c r="H24" s="12"/>
      <c r="I24" s="12"/>
      <c r="J24" s="12"/>
      <c r="K24" s="12"/>
      <c r="L24" s="12"/>
      <c r="M24" s="12"/>
    </row>
    <row r="25" spans="2:14" s="2" customFormat="1" x14ac:dyDescent="0.4">
      <c r="B25" s="93"/>
      <c r="C25" s="118"/>
      <c r="D25" s="12"/>
      <c r="E25" s="12"/>
      <c r="F25" s="12"/>
      <c r="G25" s="12"/>
      <c r="H25" s="12"/>
      <c r="I25" s="12"/>
      <c r="J25" s="12"/>
      <c r="K25" s="12"/>
      <c r="L25" s="12"/>
      <c r="M25" s="12"/>
    </row>
    <row r="26" spans="2:14" s="2" customFormat="1" ht="30" x14ac:dyDescent="0.4">
      <c r="B26" s="93"/>
      <c r="C26" s="119" t="s">
        <v>209</v>
      </c>
      <c r="D26" s="272"/>
      <c r="E26" s="12"/>
      <c r="F26" s="12"/>
      <c r="G26" s="12"/>
      <c r="H26" s="12"/>
      <c r="I26" s="12"/>
      <c r="J26" s="12"/>
      <c r="K26" s="12"/>
      <c r="L26" s="12"/>
      <c r="M26" s="12"/>
    </row>
    <row r="27" spans="2:14" s="2" customFormat="1" x14ac:dyDescent="0.4">
      <c r="B27" s="93"/>
      <c r="C27" s="118"/>
      <c r="D27" s="12"/>
      <c r="E27" s="12"/>
      <c r="F27" s="12"/>
      <c r="G27" s="12"/>
      <c r="H27" s="12"/>
      <c r="I27" s="12"/>
      <c r="J27" s="12"/>
      <c r="K27" s="12"/>
      <c r="L27" s="12"/>
      <c r="M27" s="12"/>
    </row>
    <row r="28" spans="2:14" s="2" customFormat="1" x14ac:dyDescent="0.4">
      <c r="B28" s="302" t="s">
        <v>509</v>
      </c>
      <c r="C28" s="302"/>
      <c r="D28" s="302"/>
      <c r="E28" s="302"/>
      <c r="F28" s="302"/>
      <c r="G28" s="302"/>
      <c r="H28" s="302"/>
      <c r="I28" s="302"/>
      <c r="J28" s="302"/>
      <c r="K28" s="302"/>
      <c r="L28" s="302"/>
    </row>
    <row r="29" spans="2:14" s="2" customFormat="1" x14ac:dyDescent="0.4">
      <c r="B29" s="93"/>
      <c r="C29" s="118"/>
    </row>
    <row r="30" spans="2:14" s="2" customFormat="1" x14ac:dyDescent="0.4">
      <c r="B30" s="93" t="s">
        <v>150</v>
      </c>
      <c r="C30" s="93" t="s">
        <v>293</v>
      </c>
    </row>
    <row r="31" spans="2:14" s="2" customFormat="1" x14ac:dyDescent="0.4">
      <c r="B31" s="93"/>
      <c r="C31" s="118"/>
    </row>
    <row r="32" spans="2:14" s="2" customFormat="1" x14ac:dyDescent="0.4">
      <c r="B32" s="93"/>
      <c r="C32" s="93" t="s">
        <v>219</v>
      </c>
      <c r="D32" s="272"/>
    </row>
    <row r="33" spans="2:4" s="2" customFormat="1" x14ac:dyDescent="0.4">
      <c r="B33" s="93"/>
      <c r="C33" s="93"/>
    </row>
    <row r="34" spans="2:4" s="6" customFormat="1" ht="30" x14ac:dyDescent="0.4">
      <c r="B34" s="119"/>
      <c r="C34" s="119" t="s">
        <v>220</v>
      </c>
      <c r="D34" s="272"/>
    </row>
    <row r="35" spans="2:4" s="2" customFormat="1" x14ac:dyDescent="0.4">
      <c r="B35" s="93"/>
      <c r="C35" s="93"/>
    </row>
    <row r="36" spans="2:4" s="2" customFormat="1" ht="90" x14ac:dyDescent="0.4">
      <c r="B36" s="93"/>
      <c r="C36" s="250" t="s">
        <v>554</v>
      </c>
      <c r="D36" s="272"/>
    </row>
    <row r="37" spans="2:4" s="2" customFormat="1" x14ac:dyDescent="0.4">
      <c r="B37" s="93"/>
      <c r="C37" s="93"/>
    </row>
    <row r="38" spans="2:4" s="2" customFormat="1" ht="90" x14ac:dyDescent="0.4">
      <c r="B38" s="93"/>
      <c r="C38" s="250" t="s">
        <v>553</v>
      </c>
      <c r="D38" s="272"/>
    </row>
    <row r="39" spans="2:4" s="2" customFormat="1" x14ac:dyDescent="0.4">
      <c r="B39" s="93"/>
      <c r="C39" s="93"/>
    </row>
    <row r="40" spans="2:4" s="6" customFormat="1" ht="30" x14ac:dyDescent="0.4">
      <c r="B40" s="119"/>
      <c r="C40" s="119" t="s">
        <v>221</v>
      </c>
      <c r="D40" s="272"/>
    </row>
    <row r="41" spans="2:4" s="2" customFormat="1" x14ac:dyDescent="0.4">
      <c r="B41" s="93"/>
      <c r="C41" s="93"/>
    </row>
    <row r="42" spans="2:4" s="6" customFormat="1" x14ac:dyDescent="0.4">
      <c r="B42" s="119"/>
      <c r="C42" s="119" t="s">
        <v>299</v>
      </c>
      <c r="D42" s="272"/>
    </row>
    <row r="43" spans="2:4" s="2" customFormat="1" x14ac:dyDescent="0.4">
      <c r="B43" s="93"/>
      <c r="C43" s="93"/>
    </row>
    <row r="44" spans="2:4" s="6" customFormat="1" ht="30" x14ac:dyDescent="0.4">
      <c r="B44" s="119"/>
      <c r="C44" s="119" t="s">
        <v>222</v>
      </c>
      <c r="D44" s="272"/>
    </row>
    <row r="45" spans="2:4" s="2" customFormat="1" x14ac:dyDescent="0.4">
      <c r="B45" s="93"/>
      <c r="C45" s="93"/>
    </row>
    <row r="46" spans="2:4" s="6" customFormat="1" ht="45" x14ac:dyDescent="0.4">
      <c r="B46" s="119"/>
      <c r="C46" s="119" t="s">
        <v>223</v>
      </c>
      <c r="D46" s="272"/>
    </row>
    <row r="47" spans="2:4" s="2" customFormat="1" x14ac:dyDescent="0.4">
      <c r="B47" s="93"/>
      <c r="C47" s="93"/>
    </row>
    <row r="48" spans="2:4" s="6" customFormat="1" ht="30" x14ac:dyDescent="0.4">
      <c r="B48" s="119"/>
      <c r="C48" s="119" t="s">
        <v>224</v>
      </c>
      <c r="D48" s="272"/>
    </row>
    <row r="49" spans="2:12" s="2" customFormat="1" x14ac:dyDescent="0.4">
      <c r="B49" s="93"/>
      <c r="C49" s="93"/>
    </row>
    <row r="50" spans="2:12" s="6" customFormat="1" ht="75" x14ac:dyDescent="0.4">
      <c r="B50" s="119"/>
      <c r="C50" s="119" t="s">
        <v>225</v>
      </c>
      <c r="D50" s="272"/>
    </row>
    <row r="51" spans="2:12" s="2" customFormat="1" x14ac:dyDescent="0.4">
      <c r="B51" s="93"/>
      <c r="C51" s="93"/>
    </row>
    <row r="52" spans="2:12" s="6" customFormat="1" ht="90" x14ac:dyDescent="0.4">
      <c r="B52" s="119"/>
      <c r="C52" s="119" t="s">
        <v>226</v>
      </c>
      <c r="D52" s="272"/>
    </row>
    <row r="53" spans="2:12" s="2" customFormat="1" x14ac:dyDescent="0.4">
      <c r="B53" s="93"/>
      <c r="C53" s="118"/>
      <c r="F53" s="6"/>
    </row>
    <row r="54" spans="2:12" s="6" customFormat="1" ht="120" x14ac:dyDescent="0.4">
      <c r="B54" s="119"/>
      <c r="C54" s="119" t="s">
        <v>227</v>
      </c>
      <c r="D54" s="272"/>
    </row>
    <row r="55" spans="2:12" s="2" customFormat="1" x14ac:dyDescent="0.4">
      <c r="B55" s="93"/>
      <c r="C55" s="118"/>
      <c r="F55" s="6"/>
    </row>
    <row r="56" spans="2:12" s="6" customFormat="1" ht="45" x14ac:dyDescent="0.4">
      <c r="B56" s="119"/>
      <c r="C56" s="119" t="s">
        <v>228</v>
      </c>
      <c r="D56" s="272"/>
    </row>
    <row r="57" spans="2:12" s="6" customFormat="1" x14ac:dyDescent="0.4">
      <c r="B57" s="119"/>
      <c r="C57" s="119"/>
    </row>
    <row r="58" spans="2:12" s="6" customFormat="1" ht="30" x14ac:dyDescent="0.4">
      <c r="B58" s="119"/>
      <c r="C58" s="273" t="s">
        <v>571</v>
      </c>
      <c r="D58" s="272"/>
    </row>
    <row r="59" spans="2:12" s="2" customFormat="1" x14ac:dyDescent="0.4">
      <c r="B59" s="93"/>
      <c r="C59" s="118"/>
      <c r="F59" s="6"/>
    </row>
    <row r="60" spans="2:12" s="6" customFormat="1" ht="45" x14ac:dyDescent="0.4">
      <c r="B60" s="119"/>
      <c r="C60" s="119" t="s">
        <v>298</v>
      </c>
      <c r="D60" s="272"/>
    </row>
    <row r="61" spans="2:12" s="2" customFormat="1" x14ac:dyDescent="0.4">
      <c r="B61" s="93"/>
      <c r="C61" s="118"/>
    </row>
    <row r="62" spans="2:12" s="6" customFormat="1" x14ac:dyDescent="0.4">
      <c r="B62" s="119"/>
      <c r="C62" s="119" t="s">
        <v>217</v>
      </c>
      <c r="D62" s="272"/>
    </row>
    <row r="63" spans="2:12" s="2" customFormat="1" x14ac:dyDescent="0.4">
      <c r="B63" s="93"/>
      <c r="C63" s="118"/>
    </row>
    <row r="64" spans="2:12" s="2" customFormat="1" ht="45" x14ac:dyDescent="0.4">
      <c r="B64" s="93" t="s">
        <v>151</v>
      </c>
      <c r="C64" s="117" t="s">
        <v>413</v>
      </c>
      <c r="D64" s="298"/>
      <c r="E64" s="298"/>
      <c r="F64" s="298"/>
      <c r="G64" s="298"/>
      <c r="H64" s="298"/>
      <c r="I64" s="298"/>
      <c r="J64" s="298"/>
      <c r="K64" s="298"/>
      <c r="L64" s="298"/>
    </row>
    <row r="65" spans="1:12" s="2" customFormat="1" x14ac:dyDescent="0.4">
      <c r="B65" s="93"/>
      <c r="C65" s="118"/>
    </row>
    <row r="66" spans="1:12" x14ac:dyDescent="0.4">
      <c r="B66" s="302" t="s">
        <v>510</v>
      </c>
      <c r="C66" s="302"/>
      <c r="D66" s="302"/>
      <c r="E66" s="302"/>
      <c r="F66" s="302"/>
      <c r="G66" s="302"/>
      <c r="H66" s="302"/>
      <c r="I66" s="302"/>
      <c r="J66" s="302"/>
      <c r="K66" s="302"/>
      <c r="L66" s="302"/>
    </row>
    <row r="68" spans="1:12" x14ac:dyDescent="0.4">
      <c r="B68" s="93" t="s">
        <v>150</v>
      </c>
      <c r="C68" s="93" t="s">
        <v>293</v>
      </c>
    </row>
    <row r="70" spans="1:12" s="72" customFormat="1" ht="30" customHeight="1" x14ac:dyDescent="0.4">
      <c r="A70" s="6"/>
      <c r="B70" s="119"/>
      <c r="C70" s="250" t="s">
        <v>558</v>
      </c>
      <c r="D70" s="272"/>
      <c r="G70" s="292"/>
    </row>
    <row r="71" spans="1:12" x14ac:dyDescent="0.4">
      <c r="C71" s="93"/>
      <c r="G71" s="135"/>
    </row>
    <row r="72" spans="1:12" x14ac:dyDescent="0.4">
      <c r="C72" s="261" t="s">
        <v>557</v>
      </c>
      <c r="D72" s="272"/>
      <c r="G72" s="292"/>
    </row>
    <row r="73" spans="1:12" x14ac:dyDescent="0.4">
      <c r="C73" s="93"/>
      <c r="G73" s="135"/>
    </row>
    <row r="74" spans="1:12" s="72" customFormat="1" ht="30" x14ac:dyDescent="0.4">
      <c r="A74" s="6"/>
      <c r="B74" s="119"/>
      <c r="C74" s="250" t="s">
        <v>556</v>
      </c>
      <c r="D74" s="272"/>
      <c r="G74" s="292"/>
    </row>
    <row r="75" spans="1:12" x14ac:dyDescent="0.4">
      <c r="C75" s="93"/>
      <c r="G75" s="135"/>
    </row>
    <row r="76" spans="1:12" s="72" customFormat="1" x14ac:dyDescent="0.4">
      <c r="A76" s="6"/>
      <c r="B76" s="119"/>
      <c r="C76" s="250" t="s">
        <v>555</v>
      </c>
      <c r="D76" s="272"/>
      <c r="G76" s="292"/>
    </row>
    <row r="77" spans="1:12" x14ac:dyDescent="0.4">
      <c r="C77" s="93"/>
      <c r="G77" s="135"/>
    </row>
    <row r="78" spans="1:12" s="72" customFormat="1" x14ac:dyDescent="0.4">
      <c r="A78" s="6"/>
      <c r="B78" s="119"/>
      <c r="C78" s="117" t="s">
        <v>414</v>
      </c>
      <c r="D78" s="272"/>
      <c r="G78" s="292"/>
    </row>
    <row r="79" spans="1:12" x14ac:dyDescent="0.4">
      <c r="C79" s="93"/>
      <c r="G79" s="135"/>
    </row>
    <row r="80" spans="1:12" s="72" customFormat="1" ht="60" x14ac:dyDescent="0.4">
      <c r="A80" s="6"/>
      <c r="B80" s="119"/>
      <c r="C80" s="250" t="s">
        <v>559</v>
      </c>
      <c r="D80" s="272"/>
      <c r="G80" s="292"/>
    </row>
    <row r="81" spans="1:7" x14ac:dyDescent="0.4">
      <c r="C81" s="93"/>
      <c r="G81" s="136"/>
    </row>
    <row r="82" spans="1:7" s="72" customFormat="1" ht="30" x14ac:dyDescent="0.4">
      <c r="A82" s="6"/>
      <c r="B82" s="119"/>
      <c r="C82" s="250" t="s">
        <v>560</v>
      </c>
      <c r="D82" s="272"/>
      <c r="G82" s="292"/>
    </row>
    <row r="83" spans="1:7" x14ac:dyDescent="0.4">
      <c r="C83" s="93"/>
      <c r="G83" s="136"/>
    </row>
    <row r="84" spans="1:7" s="72" customFormat="1" ht="30" x14ac:dyDescent="0.4">
      <c r="A84" s="6"/>
      <c r="B84" s="119"/>
      <c r="C84" s="250" t="s">
        <v>561</v>
      </c>
      <c r="D84" s="272"/>
      <c r="G84" s="292"/>
    </row>
    <row r="85" spans="1:7" x14ac:dyDescent="0.4">
      <c r="C85" s="93"/>
      <c r="G85" s="136"/>
    </row>
    <row r="86" spans="1:7" s="72" customFormat="1" ht="90" x14ac:dyDescent="0.4">
      <c r="A86" s="6"/>
      <c r="B86" s="119"/>
      <c r="C86" s="250" t="s">
        <v>562</v>
      </c>
      <c r="D86" s="272"/>
      <c r="G86" s="292"/>
    </row>
    <row r="87" spans="1:7" x14ac:dyDescent="0.4">
      <c r="C87" s="93"/>
      <c r="G87" s="136"/>
    </row>
    <row r="88" spans="1:7" s="72" customFormat="1" ht="75" x14ac:dyDescent="0.4">
      <c r="A88" s="6"/>
      <c r="B88" s="119"/>
      <c r="C88" s="250" t="s">
        <v>563</v>
      </c>
      <c r="D88" s="272"/>
      <c r="G88" s="292"/>
    </row>
    <row r="89" spans="1:7" x14ac:dyDescent="0.4">
      <c r="C89" s="93"/>
      <c r="G89" s="136"/>
    </row>
    <row r="90" spans="1:7" s="72" customFormat="1" x14ac:dyDescent="0.4">
      <c r="A90" s="6"/>
      <c r="B90" s="119"/>
      <c r="C90" s="250" t="s">
        <v>564</v>
      </c>
      <c r="D90" s="272"/>
      <c r="G90" s="292"/>
    </row>
    <row r="91" spans="1:7" x14ac:dyDescent="0.4">
      <c r="C91" s="93"/>
      <c r="G91" s="136"/>
    </row>
    <row r="92" spans="1:7" s="72" customFormat="1" ht="60" x14ac:dyDescent="0.4">
      <c r="A92" s="6"/>
      <c r="B92" s="119"/>
      <c r="C92" s="250" t="s">
        <v>565</v>
      </c>
      <c r="D92" s="272"/>
      <c r="G92" s="292"/>
    </row>
    <row r="93" spans="1:7" x14ac:dyDescent="0.4">
      <c r="C93" s="93"/>
      <c r="G93" s="136"/>
    </row>
    <row r="94" spans="1:7" x14ac:dyDescent="0.4">
      <c r="C94" s="261" t="s">
        <v>566</v>
      </c>
      <c r="D94" s="272"/>
      <c r="G94" s="293"/>
    </row>
    <row r="95" spans="1:7" x14ac:dyDescent="0.4">
      <c r="C95" s="93"/>
      <c r="G95" s="136"/>
    </row>
    <row r="96" spans="1:7" s="72" customFormat="1" ht="30" x14ac:dyDescent="0.4">
      <c r="A96" s="6"/>
      <c r="B96" s="119"/>
      <c r="C96" s="250" t="s">
        <v>567</v>
      </c>
      <c r="D96" s="272"/>
      <c r="G96" s="292"/>
    </row>
    <row r="97" spans="1:7" x14ac:dyDescent="0.4">
      <c r="C97" s="93"/>
      <c r="G97" s="136"/>
    </row>
    <row r="98" spans="1:7" ht="315" x14ac:dyDescent="0.4">
      <c r="C98" s="250" t="s">
        <v>218</v>
      </c>
      <c r="D98" s="272"/>
      <c r="G98" s="293"/>
    </row>
    <row r="99" spans="1:7" x14ac:dyDescent="0.4">
      <c r="C99" s="93"/>
      <c r="G99" s="136"/>
    </row>
    <row r="100" spans="1:7" s="72" customFormat="1" ht="60" x14ac:dyDescent="0.4">
      <c r="A100" s="6"/>
      <c r="B100" s="119"/>
      <c r="C100" s="250" t="s">
        <v>568</v>
      </c>
      <c r="D100" s="272"/>
      <c r="F100"/>
      <c r="G100" s="292"/>
    </row>
    <row r="103" spans="1:7" ht="14.4" x14ac:dyDescent="0.3">
      <c r="A103"/>
      <c r="B103" s="131"/>
    </row>
    <row r="104" spans="1:7" ht="14.4" x14ac:dyDescent="0.3">
      <c r="A104"/>
      <c r="B104" s="131"/>
    </row>
    <row r="105" spans="1:7" ht="14.4" x14ac:dyDescent="0.3">
      <c r="A105"/>
      <c r="B105" s="131"/>
    </row>
    <row r="106" spans="1:7" ht="14.4" x14ac:dyDescent="0.3">
      <c r="A106"/>
      <c r="B106" s="131"/>
    </row>
    <row r="107" spans="1:7" ht="14.4" x14ac:dyDescent="0.3">
      <c r="A107"/>
      <c r="B107" s="131"/>
    </row>
    <row r="108" spans="1:7" ht="14.4" x14ac:dyDescent="0.3">
      <c r="A108"/>
      <c r="B108" s="131"/>
    </row>
  </sheetData>
  <sortState xmlns:xlrd2="http://schemas.microsoft.com/office/spreadsheetml/2017/richdata2" ref="C20:C27">
    <sortCondition ref="C20:C27"/>
  </sortState>
  <dataConsolidate/>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BE9D55-59C1-49B2-AD65-04330E3C018A}">
          <x14:formula1>
            <xm:f>'89. Administrative'!$B$2:$B$4</xm:f>
          </x14:formula1>
          <xm:sqref>D20 D22 D24 D26 D32 D34 D36 D38 D40 D42 D44 D46 D48 D50 D52 D54 D56:D58 D60 D62 D70 D72 D74 D76 D78 D80 D82 D84 D86 D88 D90 D92 D94 D96 D98 D100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9F6FB-7AB3-433C-8CE2-E5250077F546}">
  <sheetPr codeName="Sheet8">
    <tabColor theme="0"/>
  </sheetPr>
  <dimension ref="A1:F32"/>
  <sheetViews>
    <sheetView zoomScaleNormal="100" workbookViewId="0">
      <selection activeCell="D28" sqref="D28"/>
    </sheetView>
  </sheetViews>
  <sheetFormatPr defaultColWidth="9.21875" defaultRowHeight="16.8" x14ac:dyDescent="0.4"/>
  <cols>
    <col min="1" max="1" width="4.5546875" style="2" customWidth="1"/>
    <col min="2" max="2" width="3.77734375" style="60" customWidth="1"/>
    <col min="3" max="3" width="38.77734375" style="2" customWidth="1"/>
    <col min="4" max="4" width="90.77734375" style="2" customWidth="1"/>
    <col min="7" max="16384" width="9.21875" style="2"/>
  </cols>
  <sheetData>
    <row r="1" spans="1:4" x14ac:dyDescent="0.4">
      <c r="A1" s="301" t="s">
        <v>587</v>
      </c>
    </row>
    <row r="3" spans="1:4" ht="24" x14ac:dyDescent="0.5">
      <c r="C3" s="1" t="s">
        <v>88</v>
      </c>
    </row>
    <row r="4" spans="1:4" x14ac:dyDescent="0.4">
      <c r="C4" s="18" t="s">
        <v>201</v>
      </c>
    </row>
    <row r="5" spans="1:4" x14ac:dyDescent="0.4">
      <c r="C5" s="78" t="s">
        <v>477</v>
      </c>
    </row>
    <row r="7" spans="1:4" x14ac:dyDescent="0.4">
      <c r="C7" s="12"/>
    </row>
    <row r="8" spans="1:4" x14ac:dyDescent="0.4">
      <c r="C8" s="12"/>
      <c r="D8" s="91" t="s">
        <v>598</v>
      </c>
    </row>
    <row r="9" spans="1:4" x14ac:dyDescent="0.4">
      <c r="C9" s="12"/>
    </row>
    <row r="10" spans="1:4" x14ac:dyDescent="0.4">
      <c r="C10" s="12"/>
      <c r="D10" s="91" t="s">
        <v>597</v>
      </c>
    </row>
    <row r="11" spans="1:4" x14ac:dyDescent="0.4">
      <c r="C11" s="12"/>
      <c r="D11" s="306"/>
    </row>
    <row r="12" spans="1:4" x14ac:dyDescent="0.4">
      <c r="C12" s="12"/>
      <c r="D12" s="306"/>
    </row>
    <row r="15" spans="1:4" x14ac:dyDescent="0.4">
      <c r="D15" s="308" t="s">
        <v>607</v>
      </c>
    </row>
    <row r="16" spans="1:4" x14ac:dyDescent="0.4">
      <c r="B16" s="302" t="s">
        <v>507</v>
      </c>
      <c r="C16" s="302"/>
      <c r="D16" s="302"/>
    </row>
    <row r="17" spans="2:4" x14ac:dyDescent="0.4">
      <c r="C17" s="12"/>
      <c r="D17" s="12"/>
    </row>
    <row r="18" spans="2:4" ht="75.75" customHeight="1" x14ac:dyDescent="0.4">
      <c r="B18" s="73" t="s">
        <v>150</v>
      </c>
      <c r="C18" s="66" t="s">
        <v>101</v>
      </c>
      <c r="D18" s="286"/>
    </row>
    <row r="19" spans="2:4" x14ac:dyDescent="0.4">
      <c r="B19" s="73"/>
      <c r="C19" s="69"/>
      <c r="D19" s="12"/>
    </row>
    <row r="20" spans="2:4" ht="75.75" customHeight="1" x14ac:dyDescent="0.4">
      <c r="B20" s="73" t="s">
        <v>151</v>
      </c>
      <c r="C20" s="117" t="s">
        <v>415</v>
      </c>
      <c r="D20" s="286"/>
    </row>
    <row r="21" spans="2:4" x14ac:dyDescent="0.4">
      <c r="B21" s="73"/>
      <c r="C21" s="69"/>
      <c r="D21" s="12"/>
    </row>
    <row r="22" spans="2:4" ht="69.75" customHeight="1" x14ac:dyDescent="0.4">
      <c r="B22" s="73" t="s">
        <v>152</v>
      </c>
      <c r="C22" s="66" t="s">
        <v>100</v>
      </c>
      <c r="D22" s="286"/>
    </row>
    <row r="23" spans="2:4" x14ac:dyDescent="0.4">
      <c r="B23" s="73"/>
      <c r="C23" s="69"/>
      <c r="D23" s="12"/>
    </row>
    <row r="24" spans="2:4" ht="74.25" customHeight="1" x14ac:dyDescent="0.4">
      <c r="B24" s="73" t="s">
        <v>153</v>
      </c>
      <c r="C24" s="66" t="s">
        <v>102</v>
      </c>
      <c r="D24" s="286"/>
    </row>
    <row r="25" spans="2:4" x14ac:dyDescent="0.4">
      <c r="B25" s="73"/>
      <c r="C25" s="69"/>
      <c r="D25" s="12"/>
    </row>
    <row r="26" spans="2:4" ht="139.5" customHeight="1" x14ac:dyDescent="0.4">
      <c r="B26" s="73" t="s">
        <v>154</v>
      </c>
      <c r="C26" s="117" t="s">
        <v>103</v>
      </c>
      <c r="D26" s="286"/>
    </row>
    <row r="27" spans="2:4" x14ac:dyDescent="0.4">
      <c r="B27" s="73"/>
      <c r="C27" s="69"/>
      <c r="D27" s="12"/>
    </row>
    <row r="28" spans="2:4" ht="115.5" customHeight="1" x14ac:dyDescent="0.4">
      <c r="B28" s="73" t="s">
        <v>155</v>
      </c>
      <c r="C28" s="117" t="s">
        <v>416</v>
      </c>
      <c r="D28" s="298"/>
    </row>
    <row r="29" spans="2:4" x14ac:dyDescent="0.4">
      <c r="B29" s="73"/>
      <c r="C29" s="65"/>
    </row>
    <row r="30" spans="2:4" x14ac:dyDescent="0.4">
      <c r="B30" s="73"/>
      <c r="C30" s="65"/>
    </row>
    <row r="31" spans="2:4" x14ac:dyDescent="0.4">
      <c r="B31" s="73"/>
      <c r="C31" s="65"/>
    </row>
    <row r="32" spans="2:4" x14ac:dyDescent="0.4">
      <c r="B32" s="73"/>
      <c r="C32" s="65"/>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A73D1-16DA-4DD4-8264-61E00F65B2D2}">
  <sheetPr codeName="Sheet5">
    <tabColor theme="0"/>
  </sheetPr>
  <dimension ref="A1:L41"/>
  <sheetViews>
    <sheetView zoomScaleNormal="100" workbookViewId="0">
      <selection activeCell="D23" sqref="D23"/>
    </sheetView>
  </sheetViews>
  <sheetFormatPr defaultColWidth="8.77734375" defaultRowHeight="16.8" x14ac:dyDescent="0.4"/>
  <cols>
    <col min="1" max="1" width="4.44140625" style="2" customWidth="1"/>
    <col min="2" max="2" width="4.44140625" style="60" customWidth="1"/>
    <col min="3" max="3" width="40" style="2" customWidth="1"/>
    <col min="4" max="4" width="29.21875" style="2" customWidth="1"/>
    <col min="5" max="5" width="24" style="2" customWidth="1"/>
    <col min="6" max="6" width="15.21875" style="2" customWidth="1"/>
    <col min="7" max="10" width="5.44140625" style="2" customWidth="1"/>
    <col min="11" max="11" width="6.21875" style="2" customWidth="1"/>
    <col min="12" max="16384" width="8.77734375" style="2"/>
  </cols>
  <sheetData>
    <row r="1" spans="1:12" x14ac:dyDescent="0.4">
      <c r="A1" s="301" t="s">
        <v>588</v>
      </c>
    </row>
    <row r="3" spans="1:12" ht="24" x14ac:dyDescent="0.5">
      <c r="C3" s="1" t="s">
        <v>88</v>
      </c>
    </row>
    <row r="4" spans="1:12" x14ac:dyDescent="0.4">
      <c r="C4" s="18" t="s">
        <v>201</v>
      </c>
    </row>
    <row r="5" spans="1:12" x14ac:dyDescent="0.4">
      <c r="C5" s="78" t="s">
        <v>474</v>
      </c>
    </row>
    <row r="7" spans="1:12" x14ac:dyDescent="0.4">
      <c r="C7" s="12"/>
      <c r="D7" s="12"/>
      <c r="E7" s="12"/>
      <c r="F7" s="12"/>
      <c r="G7" s="12"/>
      <c r="H7" s="12"/>
      <c r="I7" s="12"/>
      <c r="J7" s="12"/>
      <c r="K7" s="12"/>
      <c r="L7" s="12"/>
    </row>
    <row r="8" spans="1:12" ht="16.5" customHeight="1" x14ac:dyDescent="0.4">
      <c r="C8" s="18"/>
      <c r="D8" s="91" t="s">
        <v>599</v>
      </c>
      <c r="E8" s="306"/>
      <c r="F8" s="306"/>
      <c r="G8" s="306"/>
      <c r="H8" s="306"/>
      <c r="I8" s="306"/>
      <c r="J8" s="306"/>
      <c r="K8" s="306"/>
      <c r="L8" s="18"/>
    </row>
    <row r="9" spans="1:12" ht="16.5" customHeight="1" x14ac:dyDescent="0.4">
      <c r="C9" s="12"/>
      <c r="D9" s="91"/>
      <c r="E9" s="306"/>
      <c r="F9" s="306"/>
      <c r="G9" s="306"/>
      <c r="H9" s="306"/>
      <c r="I9" s="306"/>
      <c r="J9" s="306"/>
      <c r="K9" s="306"/>
      <c r="L9" s="12"/>
    </row>
    <row r="10" spans="1:12" x14ac:dyDescent="0.4">
      <c r="C10" s="12"/>
      <c r="D10" s="91" t="s">
        <v>597</v>
      </c>
      <c r="E10" s="306"/>
      <c r="F10" s="306"/>
      <c r="G10" s="306"/>
      <c r="H10" s="306"/>
      <c r="I10" s="306"/>
      <c r="J10" s="306"/>
      <c r="K10" s="306"/>
      <c r="L10" s="12"/>
    </row>
    <row r="11" spans="1:12" x14ac:dyDescent="0.4">
      <c r="C11" s="12"/>
      <c r="D11" s="91"/>
      <c r="E11" s="306"/>
      <c r="F11" s="306"/>
      <c r="G11" s="306"/>
      <c r="H11" s="306"/>
      <c r="I11" s="306"/>
      <c r="J11" s="306"/>
      <c r="K11" s="306"/>
      <c r="L11" s="12"/>
    </row>
    <row r="12" spans="1:12" x14ac:dyDescent="0.4">
      <c r="C12" s="12"/>
      <c r="D12" s="91" t="s">
        <v>600</v>
      </c>
      <c r="E12" s="306"/>
      <c r="F12" s="306"/>
      <c r="G12" s="306"/>
      <c r="H12" s="306"/>
      <c r="I12" s="306"/>
      <c r="J12" s="306"/>
      <c r="K12" s="306"/>
      <c r="L12" s="12"/>
    </row>
    <row r="13" spans="1:12" x14ac:dyDescent="0.4">
      <c r="C13" s="12"/>
      <c r="D13" s="91"/>
      <c r="E13" s="306"/>
      <c r="F13" s="306"/>
      <c r="G13" s="306"/>
      <c r="H13" s="306"/>
      <c r="I13" s="306"/>
      <c r="J13" s="306"/>
      <c r="K13" s="306"/>
      <c r="L13" s="12"/>
    </row>
    <row r="14" spans="1:12" x14ac:dyDescent="0.4">
      <c r="C14" s="12"/>
      <c r="D14" s="12"/>
      <c r="E14" s="12"/>
      <c r="F14" s="12"/>
      <c r="G14" s="12"/>
      <c r="H14" s="12"/>
      <c r="I14" s="12"/>
      <c r="J14" s="12"/>
      <c r="K14" s="12"/>
      <c r="L14" s="12"/>
    </row>
    <row r="15" spans="1:12" x14ac:dyDescent="0.4">
      <c r="J15" s="308" t="s">
        <v>607</v>
      </c>
    </row>
    <row r="16" spans="1:12" x14ac:dyDescent="0.4">
      <c r="B16" s="302" t="s">
        <v>516</v>
      </c>
      <c r="C16" s="302"/>
      <c r="D16" s="302"/>
      <c r="E16" s="302"/>
      <c r="F16" s="302"/>
      <c r="G16" s="302"/>
      <c r="H16" s="302"/>
      <c r="I16" s="302"/>
      <c r="J16" s="302"/>
    </row>
    <row r="17" spans="2:10" x14ac:dyDescent="0.4">
      <c r="C17" s="12"/>
      <c r="D17" s="12"/>
      <c r="E17" s="12"/>
      <c r="F17" s="12"/>
      <c r="G17" s="12"/>
      <c r="H17" s="12"/>
      <c r="I17" s="12"/>
      <c r="J17" s="12"/>
    </row>
    <row r="18" spans="2:10" x14ac:dyDescent="0.4">
      <c r="B18" s="60" t="s">
        <v>150</v>
      </c>
      <c r="C18" s="85" t="s">
        <v>366</v>
      </c>
      <c r="D18" s="77"/>
      <c r="G18" s="12"/>
      <c r="H18" s="12"/>
      <c r="I18" s="12"/>
      <c r="J18" s="12"/>
    </row>
    <row r="19" spans="2:10" ht="30.6" x14ac:dyDescent="0.4">
      <c r="C19" s="287" t="s">
        <v>367</v>
      </c>
      <c r="D19" s="38"/>
      <c r="E19" s="9"/>
      <c r="G19" s="12"/>
      <c r="H19" s="12"/>
      <c r="I19" s="12"/>
      <c r="J19" s="12"/>
    </row>
    <row r="20" spans="2:10" x14ac:dyDescent="0.4">
      <c r="C20" s="56" t="s">
        <v>346</v>
      </c>
      <c r="D20" s="38"/>
      <c r="E20" s="9"/>
      <c r="G20" s="12"/>
      <c r="H20" s="12"/>
      <c r="I20" s="12"/>
      <c r="J20" s="12"/>
    </row>
    <row r="21" spans="2:10" x14ac:dyDescent="0.4">
      <c r="C21" s="56" t="s">
        <v>347</v>
      </c>
      <c r="D21" s="38"/>
      <c r="E21" s="9"/>
      <c r="G21" s="12"/>
      <c r="H21" s="12"/>
      <c r="I21" s="12"/>
      <c r="J21" s="12"/>
    </row>
    <row r="22" spans="2:10" ht="30.6" x14ac:dyDescent="0.4">
      <c r="C22" s="307" t="s">
        <v>368</v>
      </c>
      <c r="D22" s="38"/>
      <c r="E22" s="9"/>
      <c r="G22" s="12"/>
      <c r="H22" s="12"/>
      <c r="I22" s="12"/>
      <c r="J22" s="12"/>
    </row>
    <row r="23" spans="2:10" x14ac:dyDescent="0.4">
      <c r="C23" s="287" t="s">
        <v>369</v>
      </c>
      <c r="D23" s="38"/>
      <c r="E23" s="9"/>
      <c r="G23" s="12"/>
      <c r="H23" s="12"/>
      <c r="I23" s="12"/>
      <c r="J23" s="12"/>
    </row>
    <row r="24" spans="2:10" x14ac:dyDescent="0.4">
      <c r="C24" s="56" t="s">
        <v>348</v>
      </c>
      <c r="D24" s="38"/>
      <c r="E24" s="9"/>
      <c r="G24" s="12"/>
      <c r="H24" s="12"/>
      <c r="I24" s="12"/>
      <c r="J24" s="12"/>
    </row>
    <row r="25" spans="2:10" x14ac:dyDescent="0.4">
      <c r="C25" s="56" t="s">
        <v>349</v>
      </c>
      <c r="D25" s="38"/>
      <c r="E25" s="9"/>
      <c r="G25" s="12"/>
      <c r="H25" s="12"/>
      <c r="I25" s="12"/>
      <c r="J25" s="12"/>
    </row>
    <row r="26" spans="2:10" x14ac:dyDescent="0.4">
      <c r="C26" s="287" t="s">
        <v>370</v>
      </c>
      <c r="D26" s="38"/>
      <c r="E26" s="9"/>
      <c r="G26" s="12"/>
      <c r="H26" s="12"/>
      <c r="I26" s="12"/>
      <c r="J26" s="12"/>
    </row>
    <row r="27" spans="2:10" x14ac:dyDescent="0.4">
      <c r="C27" s="287" t="s">
        <v>371</v>
      </c>
      <c r="D27" s="38"/>
      <c r="E27" s="9"/>
      <c r="G27" s="12"/>
      <c r="H27" s="12"/>
      <c r="I27" s="12"/>
      <c r="J27" s="12"/>
    </row>
    <row r="28" spans="2:10" x14ac:dyDescent="0.4">
      <c r="C28" s="19"/>
      <c r="D28" s="12"/>
      <c r="E28" s="9"/>
      <c r="G28" s="12"/>
      <c r="H28" s="12"/>
      <c r="I28" s="12"/>
      <c r="J28" s="12"/>
    </row>
    <row r="29" spans="2:10" x14ac:dyDescent="0.4">
      <c r="B29" s="78" t="s">
        <v>151</v>
      </c>
      <c r="C29" s="85" t="s">
        <v>375</v>
      </c>
      <c r="G29" s="12"/>
      <c r="H29" s="12"/>
      <c r="I29" s="12"/>
      <c r="J29" s="12"/>
    </row>
    <row r="30" spans="2:10" x14ac:dyDescent="0.4">
      <c r="C30" s="287" t="s">
        <v>372</v>
      </c>
      <c r="D30" s="38"/>
      <c r="E30" s="9"/>
      <c r="G30" s="12"/>
      <c r="H30" s="12"/>
      <c r="I30" s="12"/>
      <c r="J30" s="12"/>
    </row>
    <row r="31" spans="2:10" x14ac:dyDescent="0.4">
      <c r="B31"/>
      <c r="C31" s="287" t="s">
        <v>373</v>
      </c>
      <c r="D31" s="38"/>
      <c r="E31" s="9"/>
      <c r="G31" s="12"/>
      <c r="H31" s="12"/>
      <c r="I31" s="12"/>
      <c r="J31" s="12"/>
    </row>
    <row r="32" spans="2:10" x14ac:dyDescent="0.4">
      <c r="B32"/>
      <c r="C32" s="287" t="s">
        <v>374</v>
      </c>
      <c r="D32" s="38"/>
      <c r="E32" s="9"/>
      <c r="G32" s="12"/>
      <c r="H32" s="12"/>
      <c r="I32" s="12"/>
      <c r="J32" s="12"/>
    </row>
    <row r="33" spans="2:10" x14ac:dyDescent="0.4">
      <c r="B33"/>
      <c r="C33" s="6"/>
      <c r="E33" s="9"/>
      <c r="G33" s="12"/>
      <c r="H33" s="12"/>
      <c r="I33" s="12"/>
      <c r="J33" s="12"/>
    </row>
    <row r="34" spans="2:10" x14ac:dyDescent="0.4">
      <c r="C34" s="287" t="s">
        <v>376</v>
      </c>
      <c r="D34" s="38"/>
      <c r="E34" s="9"/>
    </row>
    <row r="35" spans="2:10" ht="30.6" x14ac:dyDescent="0.4">
      <c r="C35" s="287" t="s">
        <v>377</v>
      </c>
      <c r="D35" s="38"/>
      <c r="E35" s="9"/>
    </row>
    <row r="36" spans="2:10" x14ac:dyDescent="0.4">
      <c r="C36" s="6"/>
      <c r="E36" s="9"/>
    </row>
    <row r="37" spans="2:10" x14ac:dyDescent="0.4">
      <c r="C37" s="56" t="s">
        <v>350</v>
      </c>
      <c r="D37" s="38"/>
    </row>
    <row r="38" spans="2:10" x14ac:dyDescent="0.4">
      <c r="C38" s="56" t="s">
        <v>351</v>
      </c>
      <c r="D38" s="38"/>
    </row>
    <row r="39" spans="2:10" x14ac:dyDescent="0.4">
      <c r="C39" s="6"/>
    </row>
    <row r="40" spans="2:10" x14ac:dyDescent="0.4">
      <c r="C40" s="287" t="s">
        <v>378</v>
      </c>
      <c r="D40" s="38"/>
      <c r="E40" s="9"/>
    </row>
    <row r="41" spans="2:10" ht="30.6" x14ac:dyDescent="0.4">
      <c r="C41" s="287" t="s">
        <v>379</v>
      </c>
      <c r="D41" s="38"/>
      <c r="E41" s="9"/>
    </row>
  </sheetData>
  <dataValidations count="2">
    <dataValidation type="date" operator="greaterThanOrEqual" allowBlank="1" showInputMessage="1" showErrorMessage="1" sqref="D19:D27 D34:D35 D30:D32 D37:D38 D40:D41" xr:uid="{07D69E46-1FAA-4496-B094-F9EF3A89C02D}">
      <formula1>46023</formula1>
    </dataValidation>
    <dataValidation operator="greaterThanOrEqual" allowBlank="1" showInputMessage="1" showErrorMessage="1" sqref="D18" xr:uid="{FEA30101-D80C-481F-A1B7-64F29039347F}"/>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1330-D744-4F71-837B-7891B7CF034F}">
  <sheetPr codeName="Sheet6">
    <tabColor theme="0"/>
  </sheetPr>
  <dimension ref="A1:L53"/>
  <sheetViews>
    <sheetView zoomScaleNormal="100" workbookViewId="0">
      <selection activeCell="K40" sqref="K40"/>
    </sheetView>
  </sheetViews>
  <sheetFormatPr defaultColWidth="8.77734375" defaultRowHeight="16.8" x14ac:dyDescent="0.4"/>
  <cols>
    <col min="1" max="1" width="4.44140625" style="2" customWidth="1"/>
    <col min="2" max="2" width="4.44140625" style="73" customWidth="1"/>
    <col min="3" max="3" width="39.44140625" style="65" customWidth="1"/>
    <col min="4" max="4" width="15.44140625" style="2" customWidth="1"/>
    <col min="5" max="5" width="13.5546875" style="2" customWidth="1"/>
    <col min="6" max="11" width="8.77734375" style="2"/>
    <col min="12" max="12" width="20.44140625" style="2" customWidth="1"/>
    <col min="13" max="16384" width="8.77734375" style="2"/>
  </cols>
  <sheetData>
    <row r="1" spans="1:12" x14ac:dyDescent="0.4">
      <c r="A1" s="301" t="s">
        <v>589</v>
      </c>
    </row>
    <row r="3" spans="1:12" ht="24" x14ac:dyDescent="0.4">
      <c r="C3" s="90" t="s">
        <v>88</v>
      </c>
    </row>
    <row r="4" spans="1:12" x14ac:dyDescent="0.4">
      <c r="C4" s="91" t="s">
        <v>201</v>
      </c>
    </row>
    <row r="5" spans="1:12" x14ac:dyDescent="0.4">
      <c r="C5" s="97" t="s">
        <v>75</v>
      </c>
    </row>
    <row r="7" spans="1:12" x14ac:dyDescent="0.4">
      <c r="C7" s="69"/>
      <c r="D7" s="12"/>
      <c r="E7" s="12"/>
      <c r="F7" s="12"/>
      <c r="G7" s="12"/>
      <c r="H7" s="12"/>
      <c r="I7" s="12"/>
      <c r="J7" s="12"/>
      <c r="K7" s="12"/>
      <c r="L7" s="12"/>
    </row>
    <row r="8" spans="1:12" ht="16.5" customHeight="1" x14ac:dyDescent="0.4">
      <c r="C8" s="18"/>
      <c r="D8" s="91" t="s">
        <v>601</v>
      </c>
      <c r="E8" s="91"/>
      <c r="F8" s="91"/>
      <c r="G8" s="91"/>
      <c r="H8" s="91"/>
      <c r="I8" s="91"/>
      <c r="J8" s="91"/>
      <c r="K8" s="91"/>
      <c r="L8" s="18"/>
    </row>
    <row r="9" spans="1:12" x14ac:dyDescent="0.4">
      <c r="C9" s="69"/>
      <c r="D9" s="91"/>
      <c r="E9" s="91"/>
      <c r="F9" s="91"/>
      <c r="G9" s="91"/>
      <c r="H9" s="91"/>
      <c r="I9" s="91"/>
      <c r="J9" s="91"/>
      <c r="K9" s="91"/>
      <c r="L9" s="12"/>
    </row>
    <row r="10" spans="1:12" x14ac:dyDescent="0.4">
      <c r="C10" s="69"/>
      <c r="D10" s="91" t="s">
        <v>597</v>
      </c>
      <c r="E10" s="91"/>
      <c r="F10" s="91"/>
      <c r="G10" s="91"/>
      <c r="H10" s="91"/>
      <c r="I10" s="91"/>
      <c r="J10" s="91"/>
      <c r="K10" s="91"/>
      <c r="L10" s="12"/>
    </row>
    <row r="11" spans="1:12" x14ac:dyDescent="0.4">
      <c r="C11" s="69"/>
      <c r="E11" s="91"/>
      <c r="F11" s="91"/>
      <c r="G11" s="91"/>
      <c r="H11" s="91"/>
      <c r="I11" s="91"/>
      <c r="J11" s="91"/>
      <c r="K11" s="91"/>
      <c r="L11" s="12"/>
    </row>
    <row r="12" spans="1:12" x14ac:dyDescent="0.4">
      <c r="C12" s="69"/>
      <c r="D12" s="91"/>
      <c r="E12" s="91"/>
      <c r="F12" s="91"/>
      <c r="G12" s="91"/>
      <c r="H12" s="91"/>
      <c r="I12" s="91"/>
      <c r="J12" s="91"/>
      <c r="K12" s="91"/>
      <c r="L12" s="12"/>
    </row>
    <row r="13" spans="1:12" x14ac:dyDescent="0.4">
      <c r="C13" s="69"/>
      <c r="D13" s="91"/>
      <c r="E13" s="91"/>
      <c r="F13" s="91"/>
      <c r="G13" s="91"/>
      <c r="H13" s="91"/>
      <c r="I13" s="91"/>
      <c r="J13" s="91"/>
      <c r="K13" s="91"/>
      <c r="L13" s="12"/>
    </row>
    <row r="14" spans="1:12" x14ac:dyDescent="0.4">
      <c r="C14" s="69"/>
      <c r="D14" s="12"/>
      <c r="E14" s="12"/>
      <c r="F14" s="12"/>
      <c r="G14" s="12"/>
      <c r="H14" s="12"/>
      <c r="I14" s="12"/>
      <c r="J14" s="12"/>
      <c r="K14" s="12"/>
      <c r="L14" s="12"/>
    </row>
    <row r="15" spans="1:12" x14ac:dyDescent="0.4">
      <c r="L15" s="308" t="s">
        <v>607</v>
      </c>
    </row>
    <row r="16" spans="1:12" x14ac:dyDescent="0.4">
      <c r="B16" s="302" t="s">
        <v>514</v>
      </c>
      <c r="C16" s="302"/>
      <c r="D16" s="302"/>
      <c r="E16" s="302"/>
      <c r="F16" s="302"/>
      <c r="G16" s="302"/>
      <c r="H16" s="302"/>
      <c r="I16" s="302"/>
      <c r="J16" s="302"/>
      <c r="K16" s="302"/>
      <c r="L16" s="302"/>
    </row>
    <row r="18" spans="2:12" x14ac:dyDescent="0.4">
      <c r="B18" s="73" t="s">
        <v>150</v>
      </c>
      <c r="C18" s="98" t="s">
        <v>532</v>
      </c>
      <c r="D18" s="52"/>
    </row>
    <row r="19" spans="2:12" x14ac:dyDescent="0.4">
      <c r="C19" s="101"/>
      <c r="D19" s="41"/>
    </row>
    <row r="20" spans="2:12" ht="30" x14ac:dyDescent="0.4">
      <c r="B20" s="73" t="s">
        <v>151</v>
      </c>
      <c r="C20" s="247" t="s">
        <v>538</v>
      </c>
      <c r="D20" s="52"/>
    </row>
    <row r="21" spans="2:12" x14ac:dyDescent="0.4">
      <c r="C21" s="101"/>
      <c r="D21" s="41"/>
    </row>
    <row r="22" spans="2:12" ht="45" x14ac:dyDescent="0.4">
      <c r="B22" s="73" t="s">
        <v>152</v>
      </c>
      <c r="C22" s="96" t="s">
        <v>135</v>
      </c>
      <c r="D22" s="298"/>
      <c r="E22" s="298"/>
      <c r="F22" s="298"/>
      <c r="G22" s="298"/>
      <c r="H22" s="298"/>
      <c r="I22" s="298"/>
    </row>
    <row r="23" spans="2:12" x14ac:dyDescent="0.4">
      <c r="C23" s="101"/>
      <c r="D23" s="41"/>
    </row>
    <row r="24" spans="2:12" ht="63" customHeight="1" x14ac:dyDescent="0.4">
      <c r="B24" s="73" t="s">
        <v>153</v>
      </c>
      <c r="C24" s="98" t="s">
        <v>380</v>
      </c>
      <c r="D24" s="298"/>
      <c r="E24" s="299"/>
      <c r="F24" s="299"/>
      <c r="G24" s="299"/>
      <c r="H24" s="299"/>
      <c r="I24" s="299"/>
    </row>
    <row r="25" spans="2:12" x14ac:dyDescent="0.4">
      <c r="C25" s="101"/>
      <c r="D25" s="41"/>
    </row>
    <row r="26" spans="2:12" ht="45" x14ac:dyDescent="0.4">
      <c r="B26" s="73" t="s">
        <v>154</v>
      </c>
      <c r="C26" s="96" t="s">
        <v>118</v>
      </c>
      <c r="D26" s="298"/>
      <c r="E26" s="299"/>
      <c r="F26" s="299"/>
      <c r="G26" s="299"/>
      <c r="H26" s="299"/>
      <c r="I26" s="299"/>
    </row>
    <row r="27" spans="2:12" x14ac:dyDescent="0.4">
      <c r="C27" s="101"/>
      <c r="D27" s="41"/>
    </row>
    <row r="28" spans="2:12" x14ac:dyDescent="0.4">
      <c r="B28" s="73" t="s">
        <v>155</v>
      </c>
      <c r="C28" s="96" t="s">
        <v>25</v>
      </c>
      <c r="D28" s="52"/>
    </row>
    <row r="29" spans="2:12" x14ac:dyDescent="0.4">
      <c r="C29" s="101"/>
      <c r="D29" s="41"/>
    </row>
    <row r="30" spans="2:12" ht="63" customHeight="1" x14ac:dyDescent="0.4">
      <c r="B30" s="73" t="s">
        <v>234</v>
      </c>
      <c r="C30" s="96" t="s">
        <v>26</v>
      </c>
      <c r="D30" s="298"/>
      <c r="E30" s="299"/>
      <c r="F30" s="299"/>
      <c r="G30" s="299"/>
      <c r="H30" s="299"/>
      <c r="I30" s="299"/>
    </row>
    <row r="32" spans="2:12" x14ac:dyDescent="0.4">
      <c r="B32" s="302" t="s">
        <v>515</v>
      </c>
      <c r="C32" s="302"/>
      <c r="D32" s="302"/>
      <c r="E32" s="302"/>
      <c r="F32" s="302"/>
      <c r="G32" s="302"/>
      <c r="H32" s="302"/>
      <c r="I32" s="302"/>
      <c r="J32" s="302"/>
      <c r="K32" s="302"/>
      <c r="L32" s="302"/>
    </row>
    <row r="33" spans="2:12" ht="17.399999999999999" thickBot="1" x14ac:dyDescent="0.45"/>
    <row r="34" spans="2:12" ht="30.6" thickBot="1" x14ac:dyDescent="0.45">
      <c r="B34" s="73" t="s">
        <v>150</v>
      </c>
      <c r="C34" s="98" t="s">
        <v>381</v>
      </c>
      <c r="D34" s="198"/>
      <c r="E34" s="87"/>
      <c r="F34" s="326" t="s">
        <v>608</v>
      </c>
      <c r="G34" s="327"/>
      <c r="H34" s="327"/>
      <c r="I34" s="327"/>
      <c r="J34" s="327"/>
      <c r="K34" s="327"/>
      <c r="L34" s="328"/>
    </row>
    <row r="35" spans="2:12" x14ac:dyDescent="0.4">
      <c r="C35" s="101"/>
      <c r="D35" s="41"/>
      <c r="F35" s="86" t="s">
        <v>383</v>
      </c>
    </row>
    <row r="36" spans="2:12" ht="17.399999999999999" thickBot="1" x14ac:dyDescent="0.45">
      <c r="C36" s="101"/>
      <c r="D36" s="41"/>
    </row>
    <row r="37" spans="2:12" ht="32.549999999999997" customHeight="1" thickBot="1" x14ac:dyDescent="0.45">
      <c r="B37" s="73" t="s">
        <v>151</v>
      </c>
      <c r="C37" s="98" t="s">
        <v>382</v>
      </c>
      <c r="D37" s="198"/>
      <c r="E37" s="87"/>
      <c r="F37" s="317" t="s">
        <v>384</v>
      </c>
      <c r="G37" s="318"/>
      <c r="H37" s="318"/>
      <c r="I37" s="318"/>
      <c r="J37" s="318"/>
      <c r="K37" s="318"/>
      <c r="L37" s="319"/>
    </row>
    <row r="38" spans="2:12" x14ac:dyDescent="0.4">
      <c r="C38" s="101"/>
      <c r="D38" s="41"/>
      <c r="F38" s="86" t="s">
        <v>385</v>
      </c>
    </row>
    <row r="39" spans="2:12" x14ac:dyDescent="0.4">
      <c r="C39" s="101"/>
      <c r="D39" s="41"/>
    </row>
    <row r="40" spans="2:12" ht="45" x14ac:dyDescent="0.4">
      <c r="B40" s="73" t="s">
        <v>152</v>
      </c>
      <c r="C40" s="98" t="s">
        <v>469</v>
      </c>
      <c r="D40" s="198"/>
    </row>
    <row r="41" spans="2:12" x14ac:dyDescent="0.4">
      <c r="C41" s="101"/>
      <c r="D41" s="41"/>
    </row>
    <row r="42" spans="2:12" x14ac:dyDescent="0.4">
      <c r="C42" s="101"/>
      <c r="D42" s="41"/>
    </row>
    <row r="43" spans="2:12" ht="45" x14ac:dyDescent="0.4">
      <c r="B43" s="73" t="s">
        <v>153</v>
      </c>
      <c r="C43" s="96" t="s">
        <v>28</v>
      </c>
      <c r="D43" s="198"/>
    </row>
    <row r="44" spans="2:12" x14ac:dyDescent="0.4">
      <c r="C44" s="101"/>
      <c r="D44" s="41"/>
    </row>
    <row r="45" spans="2:12" ht="30" x14ac:dyDescent="0.4">
      <c r="B45" s="73" t="s">
        <v>154</v>
      </c>
      <c r="C45" s="98" t="s">
        <v>533</v>
      </c>
      <c r="D45" s="198"/>
    </row>
    <row r="46" spans="2:12" x14ac:dyDescent="0.4">
      <c r="C46" s="101"/>
      <c r="D46" s="41"/>
    </row>
    <row r="47" spans="2:12" ht="77.7" customHeight="1" x14ac:dyDescent="0.4">
      <c r="B47" s="73" t="s">
        <v>155</v>
      </c>
      <c r="C47" s="96" t="s">
        <v>27</v>
      </c>
      <c r="D47" s="298"/>
      <c r="E47" s="299"/>
      <c r="F47" s="299"/>
      <c r="G47" s="299"/>
      <c r="H47" s="299"/>
      <c r="I47" s="299"/>
    </row>
    <row r="48" spans="2:12" x14ac:dyDescent="0.4">
      <c r="C48" s="101"/>
      <c r="D48" s="41"/>
    </row>
    <row r="49" spans="2:9" ht="30" x14ac:dyDescent="0.4">
      <c r="B49" s="73" t="s">
        <v>234</v>
      </c>
      <c r="C49" s="96" t="s">
        <v>97</v>
      </c>
      <c r="D49" s="198"/>
    </row>
    <row r="50" spans="2:9" x14ac:dyDescent="0.4">
      <c r="C50" s="101"/>
      <c r="D50" s="41"/>
    </row>
    <row r="51" spans="2:9" ht="30" x14ac:dyDescent="0.4">
      <c r="B51" s="73" t="s">
        <v>291</v>
      </c>
      <c r="C51" s="96" t="s">
        <v>98</v>
      </c>
      <c r="D51" s="198"/>
    </row>
    <row r="52" spans="2:9" x14ac:dyDescent="0.4">
      <c r="C52" s="101"/>
      <c r="D52" s="41"/>
    </row>
    <row r="53" spans="2:9" ht="77.7" customHeight="1" x14ac:dyDescent="0.4">
      <c r="B53" s="73" t="s">
        <v>292</v>
      </c>
      <c r="C53" s="98" t="s">
        <v>386</v>
      </c>
      <c r="D53" s="298"/>
      <c r="E53" s="299"/>
      <c r="F53" s="299"/>
      <c r="G53" s="299"/>
      <c r="H53" s="299"/>
      <c r="I53" s="299"/>
    </row>
  </sheetData>
  <mergeCells count="1">
    <mergeCell ref="F34:L34"/>
  </mergeCells>
  <hyperlinks>
    <hyperlink ref="F35" r:id="rId1" xr:uid="{6C25EE99-C230-48FD-B433-FA3B79D17EE9}"/>
    <hyperlink ref="F38" r:id="rId2" xr:uid="{DC606E03-E0C9-4585-B8A6-3F90D1E34549}"/>
  </hyperlinks>
  <pageMargins left="0.7" right="0.7" top="0.75" bottom="0.75" header="0.3" footer="0.3"/>
  <pageSetup orientation="portrait"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9BA53821-532D-4769-B0A3-F51E26442BC1}">
          <x14:formula1>
            <xm:f>'89. Administrative'!$B$3:$B$4</xm:f>
          </x14:formula1>
          <xm:sqref>D51 D28 D34 D37 D40 D43 D45 D49</xm:sqref>
        </x14:dataValidation>
        <x14:dataValidation type="list" allowBlank="1" showInputMessage="1" showErrorMessage="1" xr:uid="{363F8E39-38AF-411B-8092-02FD2D155B5B}">
          <x14:formula1>
            <xm:f>'89. Administrative'!$B$3:$B$5</xm:f>
          </x14:formula1>
          <xm:sqref>D20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3FB50-1F22-48EA-82DE-EE01B117F50B}">
  <sheetPr codeName="Sheet11">
    <tabColor theme="0"/>
  </sheetPr>
  <dimension ref="A1:K163"/>
  <sheetViews>
    <sheetView workbookViewId="0">
      <selection activeCell="C6" sqref="C6"/>
    </sheetView>
  </sheetViews>
  <sheetFormatPr defaultColWidth="9.21875" defaultRowHeight="16.8" x14ac:dyDescent="0.4"/>
  <cols>
    <col min="1" max="1" width="3.77734375" style="2" customWidth="1"/>
    <col min="2" max="2" width="3.77734375" style="60" customWidth="1"/>
    <col min="3" max="3" width="38.77734375" style="2" customWidth="1"/>
    <col min="4" max="4" width="18" style="5" customWidth="1"/>
    <col min="5" max="5" width="15.21875" style="5" customWidth="1"/>
    <col min="6" max="6" width="29.21875" style="2" customWidth="1"/>
    <col min="7" max="7" width="26" style="2" customWidth="1"/>
    <col min="8" max="8" width="16.77734375" style="2" customWidth="1"/>
    <col min="9" max="9" width="13.5546875" style="2" customWidth="1"/>
    <col min="10" max="16384" width="9.21875" style="2"/>
  </cols>
  <sheetData>
    <row r="1" spans="1:9" x14ac:dyDescent="0.4">
      <c r="A1" s="301" t="s">
        <v>590</v>
      </c>
      <c r="D1" s="2"/>
      <c r="E1" s="2"/>
    </row>
    <row r="2" spans="1:9" x14ac:dyDescent="0.4">
      <c r="D2" s="2"/>
      <c r="E2" s="2"/>
    </row>
    <row r="3" spans="1:9" s="78" customFormat="1" ht="24" x14ac:dyDescent="0.5">
      <c r="C3" s="1" t="s">
        <v>88</v>
      </c>
    </row>
    <row r="4" spans="1:9" x14ac:dyDescent="0.4">
      <c r="C4" s="18" t="s">
        <v>201</v>
      </c>
      <c r="D4" s="2"/>
      <c r="E4" s="2"/>
    </row>
    <row r="5" spans="1:9" x14ac:dyDescent="0.4">
      <c r="C5" s="321" t="s">
        <v>609</v>
      </c>
      <c r="D5" s="2"/>
      <c r="E5" s="2"/>
    </row>
    <row r="6" spans="1:9" x14ac:dyDescent="0.4">
      <c r="D6" s="2"/>
      <c r="E6" s="2"/>
    </row>
    <row r="7" spans="1:9" x14ac:dyDescent="0.4">
      <c r="C7" s="12"/>
      <c r="D7" s="12"/>
      <c r="E7" s="12"/>
      <c r="F7" s="12"/>
    </row>
    <row r="8" spans="1:9" ht="16.5" customHeight="1" x14ac:dyDescent="0.4">
      <c r="C8" s="18"/>
      <c r="D8" s="91" t="s">
        <v>598</v>
      </c>
      <c r="E8" s="91"/>
      <c r="F8" s="91"/>
      <c r="G8" s="91"/>
      <c r="H8" s="91"/>
      <c r="I8" s="306"/>
    </row>
    <row r="9" spans="1:9" x14ac:dyDescent="0.4">
      <c r="C9" s="12"/>
      <c r="D9" s="91"/>
      <c r="E9" s="91"/>
      <c r="F9" s="91"/>
      <c r="G9" s="91"/>
      <c r="H9" s="91"/>
      <c r="I9" s="306"/>
    </row>
    <row r="10" spans="1:9" x14ac:dyDescent="0.4">
      <c r="C10" s="12"/>
      <c r="D10" s="91" t="s">
        <v>597</v>
      </c>
      <c r="E10" s="91"/>
      <c r="F10" s="91"/>
      <c r="G10" s="91"/>
      <c r="H10" s="91"/>
      <c r="I10" s="306"/>
    </row>
    <row r="11" spans="1:9" x14ac:dyDescent="0.4">
      <c r="C11" s="12"/>
      <c r="D11" s="91"/>
      <c r="E11" s="91"/>
      <c r="F11" s="91"/>
      <c r="G11" s="91"/>
      <c r="H11" s="91"/>
      <c r="I11" s="306"/>
    </row>
    <row r="12" spans="1:9" x14ac:dyDescent="0.4">
      <c r="C12" s="12"/>
      <c r="D12" s="91"/>
      <c r="E12" s="91"/>
      <c r="F12" s="91"/>
      <c r="G12" s="91"/>
      <c r="H12" s="91"/>
      <c r="I12" s="306"/>
    </row>
    <row r="13" spans="1:9" x14ac:dyDescent="0.4">
      <c r="C13" s="12"/>
      <c r="D13" s="91"/>
      <c r="E13" s="91"/>
      <c r="F13" s="91"/>
      <c r="G13" s="91"/>
      <c r="H13" s="91"/>
      <c r="I13" s="306"/>
    </row>
    <row r="14" spans="1:9" x14ac:dyDescent="0.4">
      <c r="C14" s="12"/>
      <c r="D14" s="12"/>
      <c r="E14" s="12"/>
      <c r="F14" s="12"/>
    </row>
    <row r="15" spans="1:9" x14ac:dyDescent="0.4">
      <c r="C15" s="12"/>
      <c r="D15" s="12"/>
      <c r="E15" s="12"/>
      <c r="F15" s="12"/>
      <c r="G15" s="12"/>
      <c r="H15" s="12"/>
      <c r="I15" s="308" t="s">
        <v>607</v>
      </c>
    </row>
    <row r="16" spans="1:9" x14ac:dyDescent="0.4">
      <c r="B16" s="302" t="s">
        <v>498</v>
      </c>
      <c r="C16" s="302"/>
      <c r="D16" s="302"/>
      <c r="E16" s="302"/>
      <c r="F16" s="302"/>
      <c r="G16" s="302"/>
      <c r="H16" s="302"/>
      <c r="I16" s="302"/>
    </row>
    <row r="17" spans="2:11" x14ac:dyDescent="0.4">
      <c r="D17" s="2"/>
      <c r="E17" s="2"/>
    </row>
    <row r="18" spans="2:11" x14ac:dyDescent="0.4">
      <c r="B18" s="60" t="s">
        <v>150</v>
      </c>
      <c r="C18" s="18" t="s">
        <v>439</v>
      </c>
      <c r="D18" s="2"/>
      <c r="E18" s="2"/>
    </row>
    <row r="19" spans="2:11" x14ac:dyDescent="0.4">
      <c r="C19" s="78" t="s">
        <v>438</v>
      </c>
      <c r="D19" s="2"/>
      <c r="E19" s="2"/>
    </row>
    <row r="20" spans="2:11" x14ac:dyDescent="0.4">
      <c r="D20" s="2"/>
      <c r="E20" s="2"/>
    </row>
    <row r="21" spans="2:11" x14ac:dyDescent="0.4">
      <c r="C21" s="137" t="s">
        <v>31</v>
      </c>
      <c r="D21" s="137" t="s">
        <v>36</v>
      </c>
      <c r="E21" s="146" t="s">
        <v>212</v>
      </c>
      <c r="F21" s="146" t="s">
        <v>308</v>
      </c>
      <c r="G21" s="146" t="s">
        <v>216</v>
      </c>
      <c r="H21" s="146" t="s">
        <v>42</v>
      </c>
      <c r="I21" s="137"/>
      <c r="K21" s="3"/>
    </row>
    <row r="22" spans="2:11" x14ac:dyDescent="0.4">
      <c r="C22" s="61" t="s">
        <v>161</v>
      </c>
      <c r="D22" s="25"/>
      <c r="E22" s="220" t="str">
        <f>(IFERROR(D22/$D$35,"-"))</f>
        <v>-</v>
      </c>
      <c r="F22" s="127"/>
      <c r="G22" s="79"/>
      <c r="H22" s="83"/>
      <c r="I22" s="29"/>
      <c r="K22" s="3"/>
    </row>
    <row r="23" spans="2:11" x14ac:dyDescent="0.4">
      <c r="C23" s="61" t="s">
        <v>162</v>
      </c>
      <c r="D23" s="25"/>
      <c r="E23" s="220" t="str">
        <f t="shared" ref="E23:E34" si="0">(IFERROR(D23/$D$35,"-"))</f>
        <v>-</v>
      </c>
      <c r="F23" s="127"/>
      <c r="G23" s="79"/>
      <c r="H23" s="329"/>
      <c r="I23" s="330"/>
      <c r="K23" s="3"/>
    </row>
    <row r="24" spans="2:11" x14ac:dyDescent="0.4">
      <c r="C24" s="61" t="s">
        <v>163</v>
      </c>
      <c r="D24" s="25"/>
      <c r="E24" s="220" t="str">
        <f t="shared" si="0"/>
        <v>-</v>
      </c>
      <c r="F24" s="127"/>
      <c r="G24" s="79"/>
      <c r="H24" s="329"/>
      <c r="I24" s="330"/>
      <c r="K24" s="3"/>
    </row>
    <row r="25" spans="2:11" x14ac:dyDescent="0.4">
      <c r="C25" s="61" t="s">
        <v>164</v>
      </c>
      <c r="D25" s="25"/>
      <c r="E25" s="220" t="str">
        <f t="shared" si="0"/>
        <v>-</v>
      </c>
      <c r="F25" s="127"/>
      <c r="G25" s="79"/>
      <c r="H25" s="329"/>
      <c r="I25" s="330"/>
      <c r="K25" s="3"/>
    </row>
    <row r="26" spans="2:11" x14ac:dyDescent="0.4">
      <c r="C26" s="17" t="s">
        <v>159</v>
      </c>
      <c r="D26" s="25"/>
      <c r="E26" s="220" t="str">
        <f t="shared" si="0"/>
        <v>-</v>
      </c>
      <c r="F26" s="127"/>
      <c r="G26" s="79"/>
      <c r="H26" s="329"/>
      <c r="I26" s="330"/>
      <c r="K26" s="3"/>
    </row>
    <row r="27" spans="2:11" x14ac:dyDescent="0.4">
      <c r="C27" s="61" t="s">
        <v>160</v>
      </c>
      <c r="D27" s="25"/>
      <c r="E27" s="220" t="str">
        <f t="shared" si="0"/>
        <v>-</v>
      </c>
      <c r="F27" s="127"/>
      <c r="G27" s="79"/>
      <c r="H27" s="329"/>
      <c r="I27" s="330"/>
      <c r="K27" s="3"/>
    </row>
    <row r="28" spans="2:11" x14ac:dyDescent="0.4">
      <c r="C28" s="17" t="s">
        <v>158</v>
      </c>
      <c r="D28" s="25"/>
      <c r="E28" s="220" t="str">
        <f t="shared" si="0"/>
        <v>-</v>
      </c>
      <c r="F28" s="127"/>
      <c r="G28" s="79"/>
      <c r="H28" s="329"/>
      <c r="I28" s="330"/>
      <c r="K28" s="3"/>
    </row>
    <row r="29" spans="2:11" x14ac:dyDescent="0.4">
      <c r="C29" s="17" t="s">
        <v>32</v>
      </c>
      <c r="D29" s="25"/>
      <c r="E29" s="220" t="str">
        <f t="shared" si="0"/>
        <v>-</v>
      </c>
      <c r="F29" s="127"/>
      <c r="G29" s="79"/>
      <c r="H29" s="329"/>
      <c r="I29" s="330"/>
      <c r="K29" s="3"/>
    </row>
    <row r="30" spans="2:11" x14ac:dyDescent="0.4">
      <c r="C30" s="17" t="s">
        <v>33</v>
      </c>
      <c r="D30" s="25"/>
      <c r="E30" s="220" t="str">
        <f t="shared" si="0"/>
        <v>-</v>
      </c>
      <c r="F30" s="127"/>
      <c r="G30" s="79"/>
      <c r="H30" s="329"/>
      <c r="I30" s="330"/>
      <c r="K30" s="3"/>
    </row>
    <row r="31" spans="2:11" x14ac:dyDescent="0.4">
      <c r="C31" s="17" t="s">
        <v>34</v>
      </c>
      <c r="D31" s="25"/>
      <c r="E31" s="220" t="str">
        <f t="shared" si="0"/>
        <v>-</v>
      </c>
      <c r="F31" s="127"/>
      <c r="G31" s="79"/>
      <c r="H31" s="329"/>
      <c r="I31" s="330"/>
      <c r="K31" s="3"/>
    </row>
    <row r="32" spans="2:11" x14ac:dyDescent="0.4">
      <c r="C32" s="294" t="s">
        <v>35</v>
      </c>
      <c r="D32" s="25"/>
      <c r="E32" s="220" t="str">
        <f t="shared" si="0"/>
        <v>-</v>
      </c>
      <c r="F32" s="127"/>
      <c r="G32" s="79"/>
      <c r="H32" s="329"/>
      <c r="I32" s="330"/>
      <c r="K32" s="3"/>
    </row>
    <row r="33" spans="2:11" x14ac:dyDescent="0.4">
      <c r="C33" s="294" t="s">
        <v>35</v>
      </c>
      <c r="D33" s="25"/>
      <c r="E33" s="220" t="str">
        <f t="shared" si="0"/>
        <v>-</v>
      </c>
      <c r="F33" s="127"/>
      <c r="G33" s="79"/>
      <c r="H33" s="329"/>
      <c r="I33" s="330"/>
    </row>
    <row r="34" spans="2:11" x14ac:dyDescent="0.4">
      <c r="C34" s="162" t="s">
        <v>109</v>
      </c>
      <c r="D34" s="222">
        <f>'01. General Information'!E148</f>
        <v>0</v>
      </c>
      <c r="E34" s="221" t="str">
        <f t="shared" si="0"/>
        <v>-</v>
      </c>
      <c r="F34"/>
      <c r="G34"/>
      <c r="H34"/>
      <c r="I34"/>
    </row>
    <row r="35" spans="2:11" x14ac:dyDescent="0.4">
      <c r="C35" s="12" t="s">
        <v>29</v>
      </c>
      <c r="D35" s="210">
        <f>SUM(D22:D34)</f>
        <v>0</v>
      </c>
      <c r="E35" s="220" t="str">
        <f>(IFERROR(D35/$D$35,"-"))</f>
        <v>-</v>
      </c>
      <c r="F35"/>
      <c r="G35"/>
      <c r="H35"/>
      <c r="I35"/>
    </row>
    <row r="36" spans="2:11" x14ac:dyDescent="0.4">
      <c r="C36" s="60"/>
      <c r="D36" s="60"/>
      <c r="E36" s="60"/>
      <c r="F36" s="60"/>
      <c r="G36"/>
      <c r="H36"/>
      <c r="I36"/>
    </row>
    <row r="37" spans="2:11" x14ac:dyDescent="0.4">
      <c r="B37" s="60" t="s">
        <v>151</v>
      </c>
      <c r="C37" s="18" t="s">
        <v>440</v>
      </c>
      <c r="D37" s="2"/>
      <c r="E37" s="2"/>
    </row>
    <row r="38" spans="2:11" x14ac:dyDescent="0.4">
      <c r="C38" s="78" t="s">
        <v>438</v>
      </c>
      <c r="D38" s="2"/>
      <c r="E38" s="2"/>
    </row>
    <row r="39" spans="2:11" x14ac:dyDescent="0.4">
      <c r="D39" s="2"/>
      <c r="E39" s="2"/>
    </row>
    <row r="40" spans="2:11" x14ac:dyDescent="0.4">
      <c r="C40" s="137" t="s">
        <v>31</v>
      </c>
      <c r="D40" s="137" t="s">
        <v>36</v>
      </c>
      <c r="E40" s="146" t="s">
        <v>212</v>
      </c>
      <c r="F40" s="146" t="s">
        <v>308</v>
      </c>
      <c r="G40" s="146" t="s">
        <v>216</v>
      </c>
      <c r="H40" s="146" t="s">
        <v>42</v>
      </c>
      <c r="I40" s="137"/>
      <c r="K40" s="3"/>
    </row>
    <row r="41" spans="2:11" x14ac:dyDescent="0.4">
      <c r="C41" s="61" t="s">
        <v>161</v>
      </c>
      <c r="D41" s="191">
        <f>(IFERROR('07. Debt Assumptions'!E23,"-"))</f>
        <v>0</v>
      </c>
      <c r="E41" s="220" t="str">
        <f>(IFERROR(D41/$D$54,"-"))</f>
        <v>-</v>
      </c>
      <c r="F41" s="127"/>
      <c r="G41" s="223">
        <f>'07. Debt Assumptions'!E29</f>
        <v>0</v>
      </c>
      <c r="H41" s="83"/>
      <c r="I41" s="29"/>
      <c r="K41" s="3"/>
    </row>
    <row r="42" spans="2:11" x14ac:dyDescent="0.4">
      <c r="C42" s="61" t="s">
        <v>162</v>
      </c>
      <c r="D42" s="191">
        <f>(IFERROR('07. Debt Assumptions'!H23,"-"))</f>
        <v>0</v>
      </c>
      <c r="E42" s="220" t="str">
        <f t="shared" ref="E42:E53" si="1">(IFERROR(D42/$D$54,"-"))</f>
        <v>-</v>
      </c>
      <c r="F42" s="127"/>
      <c r="G42" s="223">
        <f>'07. Debt Assumptions'!H29</f>
        <v>0</v>
      </c>
      <c r="H42" s="329"/>
      <c r="I42" s="330"/>
      <c r="K42" s="3"/>
    </row>
    <row r="43" spans="2:11" x14ac:dyDescent="0.4">
      <c r="C43" s="61" t="s">
        <v>163</v>
      </c>
      <c r="D43" s="191">
        <f>(IFERROR('07. Debt Assumptions'!K23,"-"))</f>
        <v>0</v>
      </c>
      <c r="E43" s="220" t="str">
        <f t="shared" si="1"/>
        <v>-</v>
      </c>
      <c r="F43" s="127"/>
      <c r="G43" s="223">
        <f>'07. Debt Assumptions'!K29</f>
        <v>0</v>
      </c>
      <c r="H43" s="329"/>
      <c r="I43" s="330"/>
      <c r="K43" s="3"/>
    </row>
    <row r="44" spans="2:11" x14ac:dyDescent="0.4">
      <c r="C44" s="61" t="s">
        <v>164</v>
      </c>
      <c r="D44" s="191">
        <f>(IFERROR('07. Debt Assumptions'!N23,"-"))</f>
        <v>0</v>
      </c>
      <c r="E44" s="220" t="str">
        <f t="shared" si="1"/>
        <v>-</v>
      </c>
      <c r="F44" s="127"/>
      <c r="G44" s="223">
        <f>'07. Debt Assumptions'!N29</f>
        <v>0</v>
      </c>
      <c r="H44" s="329"/>
      <c r="I44" s="330"/>
      <c r="K44" s="3"/>
    </row>
    <row r="45" spans="2:11" x14ac:dyDescent="0.4">
      <c r="C45" s="17" t="s">
        <v>159</v>
      </c>
      <c r="D45" s="25"/>
      <c r="E45" s="220" t="str">
        <f t="shared" si="1"/>
        <v>-</v>
      </c>
      <c r="F45" s="127"/>
      <c r="G45" s="79"/>
      <c r="H45" s="329"/>
      <c r="I45" s="330"/>
      <c r="K45" s="3"/>
    </row>
    <row r="46" spans="2:11" x14ac:dyDescent="0.4">
      <c r="C46" s="61" t="s">
        <v>160</v>
      </c>
      <c r="D46" s="25"/>
      <c r="E46" s="220" t="str">
        <f t="shared" si="1"/>
        <v>-</v>
      </c>
      <c r="F46" s="127"/>
      <c r="G46" s="79"/>
      <c r="H46" s="329"/>
      <c r="I46" s="330"/>
      <c r="K46" s="3"/>
    </row>
    <row r="47" spans="2:11" x14ac:dyDescent="0.4">
      <c r="C47" s="17" t="s">
        <v>158</v>
      </c>
      <c r="D47" s="25"/>
      <c r="E47" s="220" t="str">
        <f t="shared" si="1"/>
        <v>-</v>
      </c>
      <c r="F47" s="127"/>
      <c r="G47" s="79"/>
      <c r="H47" s="329"/>
      <c r="I47" s="330"/>
      <c r="K47" s="3"/>
    </row>
    <row r="48" spans="2:11" x14ac:dyDescent="0.4">
      <c r="C48" s="17" t="s">
        <v>32</v>
      </c>
      <c r="D48" s="25"/>
      <c r="E48" s="220" t="str">
        <f t="shared" si="1"/>
        <v>-</v>
      </c>
      <c r="F48" s="127"/>
      <c r="G48" s="79"/>
      <c r="H48" s="329"/>
      <c r="I48" s="330"/>
      <c r="K48" s="3"/>
    </row>
    <row r="49" spans="2:11" x14ac:dyDescent="0.4">
      <c r="C49" s="17" t="s">
        <v>33</v>
      </c>
      <c r="D49" s="25"/>
      <c r="E49" s="220" t="str">
        <f t="shared" si="1"/>
        <v>-</v>
      </c>
      <c r="F49" s="127"/>
      <c r="G49" s="79"/>
      <c r="H49" s="329"/>
      <c r="I49" s="330"/>
      <c r="K49" s="3"/>
    </row>
    <row r="50" spans="2:11" x14ac:dyDescent="0.4">
      <c r="C50" s="17" t="s">
        <v>34</v>
      </c>
      <c r="D50" s="25"/>
      <c r="E50" s="220" t="str">
        <f t="shared" si="1"/>
        <v>-</v>
      </c>
      <c r="F50" s="127"/>
      <c r="G50" s="79"/>
      <c r="H50" s="329"/>
      <c r="I50" s="330"/>
      <c r="K50" s="3"/>
    </row>
    <row r="51" spans="2:11" x14ac:dyDescent="0.4">
      <c r="C51" s="294" t="s">
        <v>35</v>
      </c>
      <c r="D51" s="25"/>
      <c r="E51" s="220" t="str">
        <f t="shared" si="1"/>
        <v>-</v>
      </c>
      <c r="F51" s="127"/>
      <c r="G51" s="79"/>
      <c r="H51" s="329"/>
      <c r="I51" s="330"/>
      <c r="K51" s="3"/>
    </row>
    <row r="52" spans="2:11" x14ac:dyDescent="0.4">
      <c r="C52" s="294" t="s">
        <v>35</v>
      </c>
      <c r="D52" s="25"/>
      <c r="E52" s="220" t="str">
        <f t="shared" si="1"/>
        <v>-</v>
      </c>
      <c r="F52" s="127"/>
      <c r="G52" s="79"/>
      <c r="H52" s="329"/>
      <c r="I52" s="330"/>
    </row>
    <row r="53" spans="2:11" x14ac:dyDescent="0.4">
      <c r="C53" s="162" t="s">
        <v>109</v>
      </c>
      <c r="D53" s="222">
        <f>D34</f>
        <v>0</v>
      </c>
      <c r="E53" s="221" t="str">
        <f t="shared" si="1"/>
        <v>-</v>
      </c>
      <c r="F53"/>
      <c r="G53"/>
      <c r="H53"/>
      <c r="I53"/>
    </row>
    <row r="54" spans="2:11" x14ac:dyDescent="0.4">
      <c r="C54" s="12" t="s">
        <v>29</v>
      </c>
      <c r="D54" s="210">
        <f>SUM(D41:D53)</f>
        <v>0</v>
      </c>
      <c r="E54" s="220" t="str">
        <f>(IFERROR(D54/$D$35,"-"))</f>
        <v>-</v>
      </c>
      <c r="F54"/>
      <c r="G54"/>
      <c r="H54"/>
      <c r="I54"/>
    </row>
    <row r="56" spans="2:11" x14ac:dyDescent="0.4">
      <c r="B56" s="302" t="s">
        <v>497</v>
      </c>
      <c r="C56" s="302"/>
      <c r="D56" s="302"/>
      <c r="E56" s="302"/>
      <c r="F56" s="302"/>
      <c r="G56" s="302"/>
      <c r="H56" s="302"/>
      <c r="I56" s="302"/>
    </row>
    <row r="57" spans="2:11" x14ac:dyDescent="0.4">
      <c r="D57" s="2"/>
      <c r="E57" s="2"/>
    </row>
    <row r="58" spans="2:11" x14ac:dyDescent="0.4">
      <c r="B58" s="60" t="s">
        <v>150</v>
      </c>
      <c r="C58" s="60" t="s">
        <v>295</v>
      </c>
      <c r="D58" s="2"/>
      <c r="E58" s="2"/>
    </row>
    <row r="59" spans="2:11" x14ac:dyDescent="0.4">
      <c r="D59" s="2"/>
      <c r="E59" s="2"/>
    </row>
    <row r="60" spans="2:11" x14ac:dyDescent="0.4">
      <c r="C60" s="46" t="s">
        <v>71</v>
      </c>
      <c r="D60" s="137" t="s">
        <v>36</v>
      </c>
      <c r="E60" s="147" t="s">
        <v>212</v>
      </c>
      <c r="F60" s="137" t="s">
        <v>37</v>
      </c>
      <c r="G60" s="137"/>
      <c r="H60" s="137"/>
      <c r="I60" s="137"/>
    </row>
    <row r="61" spans="2:11" x14ac:dyDescent="0.4">
      <c r="C61" s="61" t="s">
        <v>259</v>
      </c>
      <c r="D61" s="25"/>
      <c r="E61" s="164"/>
      <c r="F61" s="83"/>
      <c r="G61" s="83"/>
      <c r="H61" s="83"/>
      <c r="I61" s="83"/>
    </row>
    <row r="62" spans="2:11" x14ac:dyDescent="0.4">
      <c r="C62" s="61" t="s">
        <v>260</v>
      </c>
      <c r="D62" s="25"/>
      <c r="E62" s="164"/>
      <c r="F62" s="79"/>
      <c r="G62" s="79"/>
      <c r="H62" s="79"/>
      <c r="I62" s="79"/>
    </row>
    <row r="63" spans="2:11" x14ac:dyDescent="0.4">
      <c r="C63" s="61" t="s">
        <v>261</v>
      </c>
      <c r="D63" s="25"/>
      <c r="E63" s="164"/>
      <c r="F63" s="79"/>
      <c r="G63" s="79"/>
      <c r="H63" s="79"/>
      <c r="I63" s="79"/>
    </row>
    <row r="64" spans="2:11" x14ac:dyDescent="0.4">
      <c r="C64" s="61" t="s">
        <v>262</v>
      </c>
      <c r="D64" s="25"/>
      <c r="E64" s="164"/>
      <c r="F64" s="79"/>
      <c r="G64" s="79"/>
      <c r="H64" s="79"/>
      <c r="I64" s="79"/>
    </row>
    <row r="65" spans="3:9" x14ac:dyDescent="0.4">
      <c r="C65" s="294" t="s">
        <v>35</v>
      </c>
      <c r="D65" s="25"/>
      <c r="E65" s="164"/>
      <c r="F65" s="79"/>
      <c r="G65" s="79"/>
      <c r="H65" s="79"/>
      <c r="I65" s="79"/>
    </row>
    <row r="66" spans="3:9" x14ac:dyDescent="0.4">
      <c r="C66" s="295" t="s">
        <v>35</v>
      </c>
      <c r="D66" s="139"/>
      <c r="E66" s="255"/>
      <c r="F66" s="309"/>
      <c r="G66" s="309"/>
      <c r="H66" s="309"/>
      <c r="I66" s="309"/>
    </row>
    <row r="67" spans="3:9" x14ac:dyDescent="0.4">
      <c r="C67" s="78" t="s">
        <v>441</v>
      </c>
      <c r="D67" s="210">
        <f>SUM(D61:D66)</f>
        <v>0</v>
      </c>
      <c r="E67" s="224" t="str">
        <f>IFERROR(D67/$D$137,"-")</f>
        <v>-</v>
      </c>
      <c r="F67" s="12"/>
      <c r="G67" s="12"/>
      <c r="H67" s="12"/>
      <c r="I67" s="12"/>
    </row>
    <row r="68" spans="3:9" x14ac:dyDescent="0.4">
      <c r="C68" s="12"/>
      <c r="D68" s="23"/>
      <c r="E68" s="165"/>
      <c r="F68" s="12"/>
      <c r="G68" s="12"/>
      <c r="H68" s="12"/>
      <c r="I68" s="12"/>
    </row>
    <row r="69" spans="3:9" x14ac:dyDescent="0.4">
      <c r="C69" s="46" t="s">
        <v>549</v>
      </c>
      <c r="D69" s="137" t="s">
        <v>36</v>
      </c>
      <c r="E69" s="255"/>
      <c r="F69" s="137" t="s">
        <v>37</v>
      </c>
      <c r="G69" s="137"/>
      <c r="H69" s="137"/>
      <c r="I69" s="137"/>
    </row>
    <row r="70" spans="3:9" x14ac:dyDescent="0.4">
      <c r="C70" s="254" t="s">
        <v>551</v>
      </c>
      <c r="D70" s="25"/>
      <c r="E70" s="164"/>
      <c r="F70" s="83"/>
      <c r="G70" s="83"/>
      <c r="H70" s="83"/>
      <c r="I70" s="83"/>
    </row>
    <row r="71" spans="3:9" x14ac:dyDescent="0.4">
      <c r="C71" s="254" t="s">
        <v>552</v>
      </c>
      <c r="D71" s="25"/>
      <c r="E71" s="164"/>
      <c r="F71" s="79"/>
      <c r="G71" s="79"/>
      <c r="H71" s="79"/>
      <c r="I71" s="79"/>
    </row>
    <row r="72" spans="3:9" x14ac:dyDescent="0.4">
      <c r="C72" s="294" t="s">
        <v>35</v>
      </c>
      <c r="D72" s="25"/>
      <c r="E72" s="164"/>
      <c r="F72" s="79"/>
      <c r="G72" s="79"/>
      <c r="H72" s="79"/>
      <c r="I72" s="79"/>
    </row>
    <row r="73" spans="3:9" x14ac:dyDescent="0.4">
      <c r="C73" s="295" t="s">
        <v>35</v>
      </c>
      <c r="D73" s="139"/>
      <c r="E73" s="255"/>
      <c r="F73" s="309"/>
      <c r="G73" s="309"/>
      <c r="H73" s="309"/>
      <c r="I73" s="309"/>
    </row>
    <row r="74" spans="3:9" x14ac:dyDescent="0.4">
      <c r="C74" s="253" t="s">
        <v>550</v>
      </c>
      <c r="D74" s="210">
        <f>SUM(D70:D73)</f>
        <v>0</v>
      </c>
      <c r="E74" s="224" t="str">
        <f>IFERROR(D74/$D$137,"-")</f>
        <v>-</v>
      </c>
      <c r="F74" s="12"/>
      <c r="G74" s="12"/>
      <c r="H74" s="12"/>
      <c r="I74" s="12"/>
    </row>
    <row r="75" spans="3:9" x14ac:dyDescent="0.4">
      <c r="C75" s="78"/>
      <c r="D75" s="12"/>
      <c r="E75" s="12"/>
      <c r="F75" s="12"/>
      <c r="G75" s="12"/>
      <c r="H75" s="12"/>
      <c r="I75" s="12"/>
    </row>
    <row r="76" spans="3:9" x14ac:dyDescent="0.4">
      <c r="C76" s="46" t="s">
        <v>444</v>
      </c>
      <c r="D76" s="137" t="s">
        <v>36</v>
      </c>
      <c r="E76" s="255"/>
      <c r="F76" s="137" t="s">
        <v>37</v>
      </c>
      <c r="G76" s="137"/>
      <c r="H76" s="137"/>
      <c r="I76" s="137"/>
    </row>
    <row r="77" spans="3:9" x14ac:dyDescent="0.4">
      <c r="C77" s="61" t="s">
        <v>263</v>
      </c>
      <c r="D77" s="25"/>
      <c r="E77" s="164"/>
      <c r="F77" s="83"/>
      <c r="G77" s="83"/>
      <c r="H77" s="83"/>
      <c r="I77" s="83"/>
    </row>
    <row r="78" spans="3:9" x14ac:dyDescent="0.4">
      <c r="C78" s="80" t="s">
        <v>453</v>
      </c>
      <c r="D78" s="25"/>
      <c r="E78" s="164"/>
      <c r="F78" s="79"/>
      <c r="G78" s="79"/>
      <c r="H78" s="79"/>
      <c r="I78" s="79"/>
    </row>
    <row r="79" spans="3:9" x14ac:dyDescent="0.4">
      <c r="C79" s="80" t="s">
        <v>454</v>
      </c>
      <c r="D79" s="25"/>
      <c r="E79" s="164"/>
      <c r="F79" s="79"/>
      <c r="G79" s="79"/>
      <c r="H79" s="79"/>
      <c r="I79" s="79"/>
    </row>
    <row r="80" spans="3:9" x14ac:dyDescent="0.4">
      <c r="C80" s="61" t="s">
        <v>264</v>
      </c>
      <c r="D80" s="25"/>
      <c r="E80" s="164"/>
      <c r="F80" s="79"/>
      <c r="G80" s="79"/>
      <c r="H80" s="79"/>
      <c r="I80" s="79"/>
    </row>
    <row r="81" spans="3:9" x14ac:dyDescent="0.4">
      <c r="C81" s="61" t="s">
        <v>265</v>
      </c>
      <c r="D81" s="25"/>
      <c r="E81" s="164"/>
      <c r="F81" s="79"/>
      <c r="G81" s="79"/>
      <c r="H81" s="79"/>
      <c r="I81" s="79"/>
    </row>
    <row r="82" spans="3:9" x14ac:dyDescent="0.4">
      <c r="C82" s="61" t="s">
        <v>266</v>
      </c>
      <c r="D82" s="25"/>
      <c r="E82" s="164"/>
      <c r="F82" s="79"/>
      <c r="G82" s="79"/>
      <c r="H82" s="79"/>
      <c r="I82" s="79"/>
    </row>
    <row r="83" spans="3:9" x14ac:dyDescent="0.4">
      <c r="C83" s="61" t="s">
        <v>267</v>
      </c>
      <c r="D83" s="25"/>
      <c r="E83" s="164"/>
      <c r="F83" s="79"/>
      <c r="G83" s="79"/>
      <c r="H83" s="79"/>
      <c r="I83" s="79"/>
    </row>
    <row r="84" spans="3:9" x14ac:dyDescent="0.4">
      <c r="C84" s="61" t="s">
        <v>268</v>
      </c>
      <c r="D84" s="25"/>
      <c r="E84" s="164"/>
      <c r="F84" s="79"/>
      <c r="G84" s="79"/>
      <c r="H84" s="79"/>
      <c r="I84" s="79"/>
    </row>
    <row r="85" spans="3:9" x14ac:dyDescent="0.4">
      <c r="C85" s="17" t="s">
        <v>38</v>
      </c>
      <c r="D85" s="25"/>
      <c r="E85" s="164"/>
      <c r="F85" s="79"/>
      <c r="G85" s="79"/>
      <c r="H85" s="79"/>
      <c r="I85" s="79"/>
    </row>
    <row r="86" spans="3:9" x14ac:dyDescent="0.4">
      <c r="C86" s="80" t="s">
        <v>269</v>
      </c>
      <c r="D86" s="25"/>
      <c r="E86" s="164"/>
      <c r="F86" s="79"/>
      <c r="G86" s="79"/>
      <c r="H86" s="79"/>
      <c r="I86" s="79"/>
    </row>
    <row r="87" spans="3:9" x14ac:dyDescent="0.4">
      <c r="C87" s="61" t="s">
        <v>270</v>
      </c>
      <c r="D87" s="25"/>
      <c r="E87" s="164"/>
      <c r="F87" s="79"/>
      <c r="G87" s="79"/>
      <c r="H87" s="79"/>
      <c r="I87" s="79"/>
    </row>
    <row r="88" spans="3:9" x14ac:dyDescent="0.4">
      <c r="C88" s="294" t="s">
        <v>35</v>
      </c>
      <c r="D88" s="25"/>
      <c r="E88" s="164"/>
      <c r="F88" s="79"/>
      <c r="G88" s="79"/>
      <c r="H88" s="79"/>
      <c r="I88" s="79"/>
    </row>
    <row r="89" spans="3:9" x14ac:dyDescent="0.4">
      <c r="C89" s="295" t="s">
        <v>35</v>
      </c>
      <c r="D89" s="139"/>
      <c r="E89" s="255"/>
      <c r="F89" s="309"/>
      <c r="G89" s="309"/>
      <c r="H89" s="309"/>
      <c r="I89" s="309"/>
    </row>
    <row r="90" spans="3:9" x14ac:dyDescent="0.4">
      <c r="C90" s="78" t="s">
        <v>442</v>
      </c>
      <c r="D90" s="210">
        <f>SUM(D77:D89)</f>
        <v>0</v>
      </c>
      <c r="E90" s="224" t="str">
        <f>IFERROR(D90/$D$137,"-")</f>
        <v>-</v>
      </c>
      <c r="F90" s="12"/>
      <c r="G90" s="12"/>
      <c r="H90" s="12"/>
      <c r="I90" s="12"/>
    </row>
    <row r="91" spans="3:9" x14ac:dyDescent="0.4">
      <c r="C91" s="12"/>
      <c r="D91" s="12"/>
      <c r="E91" s="165"/>
      <c r="F91" s="12"/>
      <c r="G91" s="12"/>
      <c r="H91" s="12"/>
      <c r="I91" s="12"/>
    </row>
    <row r="92" spans="3:9" x14ac:dyDescent="0.4">
      <c r="C92" s="146"/>
      <c r="D92" s="137"/>
      <c r="E92" s="257"/>
      <c r="F92" s="137"/>
      <c r="G92" s="137"/>
      <c r="H92" s="137"/>
      <c r="I92" s="137"/>
    </row>
    <row r="93" spans="3:9" x14ac:dyDescent="0.4">
      <c r="C93" s="244" t="s">
        <v>443</v>
      </c>
      <c r="D93" s="139"/>
      <c r="E93" s="256" t="str">
        <f>IFERROR(D93/$D$137,"-")</f>
        <v>-</v>
      </c>
      <c r="F93" s="309"/>
      <c r="G93" s="309"/>
      <c r="H93" s="309"/>
      <c r="I93" s="309"/>
    </row>
    <row r="94" spans="3:9" x14ac:dyDescent="0.4">
      <c r="C94" s="12"/>
      <c r="D94" s="23"/>
      <c r="E94" s="165"/>
      <c r="F94" s="12"/>
      <c r="G94" s="12"/>
      <c r="H94" s="12"/>
      <c r="I94" s="12"/>
    </row>
    <row r="95" spans="3:9" x14ac:dyDescent="0.4">
      <c r="C95" s="46" t="s">
        <v>445</v>
      </c>
      <c r="D95" s="137" t="s">
        <v>36</v>
      </c>
      <c r="E95" s="257"/>
      <c r="F95" s="137" t="s">
        <v>37</v>
      </c>
      <c r="G95" s="137"/>
      <c r="H95" s="137"/>
      <c r="I95" s="137"/>
    </row>
    <row r="96" spans="3:9" x14ac:dyDescent="0.4">
      <c r="C96" s="61" t="s">
        <v>271</v>
      </c>
      <c r="D96" s="25"/>
      <c r="E96" s="165"/>
      <c r="F96" s="83"/>
      <c r="G96" s="83"/>
      <c r="H96" s="83"/>
      <c r="I96" s="83"/>
    </row>
    <row r="97" spans="3:9" x14ac:dyDescent="0.4">
      <c r="C97" s="61" t="s">
        <v>272</v>
      </c>
      <c r="D97" s="25"/>
      <c r="E97" s="165"/>
      <c r="F97" s="79"/>
      <c r="G97" s="79"/>
      <c r="H97" s="79"/>
      <c r="I97" s="79"/>
    </row>
    <row r="98" spans="3:9" x14ac:dyDescent="0.4">
      <c r="C98" s="61" t="s">
        <v>273</v>
      </c>
      <c r="D98" s="25"/>
      <c r="E98" s="165"/>
      <c r="F98" s="79"/>
      <c r="G98" s="79"/>
      <c r="H98" s="79"/>
      <c r="I98" s="79"/>
    </row>
    <row r="99" spans="3:9" x14ac:dyDescent="0.4">
      <c r="C99" s="61" t="s">
        <v>274</v>
      </c>
      <c r="D99" s="25"/>
      <c r="E99" s="165"/>
      <c r="F99" s="79"/>
      <c r="G99" s="79"/>
      <c r="H99" s="79"/>
      <c r="I99" s="79"/>
    </row>
    <row r="100" spans="3:9" x14ac:dyDescent="0.4">
      <c r="C100" s="61" t="s">
        <v>275</v>
      </c>
      <c r="D100" s="25"/>
      <c r="E100" s="165"/>
      <c r="F100" s="79"/>
      <c r="G100" s="79"/>
      <c r="H100" s="79"/>
      <c r="I100" s="79"/>
    </row>
    <row r="101" spans="3:9" x14ac:dyDescent="0.4">
      <c r="C101" s="61" t="s">
        <v>276</v>
      </c>
      <c r="D101" s="25"/>
      <c r="E101" s="165"/>
      <c r="F101" s="79"/>
      <c r="G101" s="79"/>
      <c r="H101" s="79"/>
      <c r="I101" s="79"/>
    </row>
    <row r="102" spans="3:9" x14ac:dyDescent="0.4">
      <c r="C102" s="61" t="s">
        <v>277</v>
      </c>
      <c r="D102" s="25"/>
      <c r="E102" s="165"/>
      <c r="F102" s="79"/>
      <c r="G102" s="79"/>
      <c r="H102" s="79"/>
      <c r="I102" s="79"/>
    </row>
    <row r="103" spans="3:9" x14ac:dyDescent="0.4">
      <c r="C103" s="61" t="s">
        <v>278</v>
      </c>
      <c r="D103" s="25"/>
      <c r="E103" s="165"/>
      <c r="F103" s="79"/>
      <c r="G103" s="79"/>
      <c r="H103" s="79"/>
      <c r="I103" s="79"/>
    </row>
    <row r="104" spans="3:9" x14ac:dyDescent="0.4">
      <c r="C104" s="61" t="s">
        <v>279</v>
      </c>
      <c r="D104" s="25"/>
      <c r="E104" s="165"/>
      <c r="F104" s="79"/>
      <c r="G104" s="79"/>
      <c r="H104" s="79"/>
      <c r="I104" s="79"/>
    </row>
    <row r="105" spans="3:9" x14ac:dyDescent="0.4">
      <c r="C105" s="17" t="s">
        <v>39</v>
      </c>
      <c r="D105" s="25"/>
      <c r="E105" s="165"/>
      <c r="F105" s="79"/>
      <c r="G105" s="79"/>
      <c r="H105" s="79"/>
      <c r="I105" s="79"/>
    </row>
    <row r="106" spans="3:9" x14ac:dyDescent="0.4">
      <c r="C106" s="17" t="s">
        <v>40</v>
      </c>
      <c r="D106" s="25"/>
      <c r="E106" s="165"/>
      <c r="F106" s="79"/>
      <c r="G106" s="79"/>
      <c r="H106" s="79"/>
      <c r="I106" s="79"/>
    </row>
    <row r="107" spans="3:9" x14ac:dyDescent="0.4">
      <c r="C107" s="61" t="s">
        <v>280</v>
      </c>
      <c r="D107" s="25"/>
      <c r="E107" s="165"/>
      <c r="F107" s="79"/>
      <c r="G107" s="79"/>
      <c r="H107" s="79"/>
      <c r="I107" s="79"/>
    </row>
    <row r="108" spans="3:9" x14ac:dyDescent="0.4">
      <c r="C108" s="61" t="s">
        <v>281</v>
      </c>
      <c r="D108" s="25"/>
      <c r="E108" s="165"/>
      <c r="F108" s="79"/>
      <c r="G108" s="79"/>
      <c r="H108" s="79"/>
      <c r="I108" s="79"/>
    </row>
    <row r="109" spans="3:9" x14ac:dyDescent="0.4">
      <c r="C109" s="61" t="s">
        <v>282</v>
      </c>
      <c r="D109" s="25"/>
      <c r="E109" s="165"/>
      <c r="F109" s="79"/>
      <c r="G109" s="79"/>
      <c r="H109" s="79"/>
      <c r="I109" s="79"/>
    </row>
    <row r="110" spans="3:9" x14ac:dyDescent="0.4">
      <c r="C110" s="294" t="s">
        <v>35</v>
      </c>
      <c r="D110" s="25"/>
      <c r="E110" s="165"/>
      <c r="F110" s="79"/>
      <c r="G110" s="79"/>
      <c r="H110" s="79"/>
      <c r="I110" s="79"/>
    </row>
    <row r="111" spans="3:9" x14ac:dyDescent="0.4">
      <c r="C111" s="295" t="s">
        <v>35</v>
      </c>
      <c r="D111" s="139"/>
      <c r="E111" s="257"/>
      <c r="F111" s="309"/>
      <c r="G111" s="309"/>
      <c r="H111" s="309"/>
      <c r="I111" s="309"/>
    </row>
    <row r="112" spans="3:9" x14ac:dyDescent="0.4">
      <c r="C112" s="78" t="s">
        <v>446</v>
      </c>
      <c r="D112" s="210">
        <f>SUM(D96:D111)</f>
        <v>0</v>
      </c>
      <c r="E112" s="224" t="str">
        <f>IFERROR(D112/$D$137,"-")</f>
        <v>-</v>
      </c>
      <c r="F112" s="12"/>
      <c r="G112" s="12"/>
      <c r="H112" s="12"/>
      <c r="I112" s="12"/>
    </row>
    <row r="113" spans="3:9" x14ac:dyDescent="0.4">
      <c r="C113" s="12"/>
      <c r="D113" s="23"/>
      <c r="E113" s="165"/>
      <c r="F113" s="12"/>
      <c r="G113" s="12"/>
      <c r="H113" s="12"/>
      <c r="I113" s="12"/>
    </row>
    <row r="114" spans="3:9" x14ac:dyDescent="0.4">
      <c r="C114" s="46" t="s">
        <v>447</v>
      </c>
      <c r="D114" s="137" t="s">
        <v>36</v>
      </c>
      <c r="E114" s="257"/>
      <c r="F114" s="137" t="s">
        <v>37</v>
      </c>
      <c r="G114" s="137"/>
      <c r="H114" s="137"/>
      <c r="I114" s="137"/>
    </row>
    <row r="115" spans="3:9" x14ac:dyDescent="0.4">
      <c r="C115" s="61" t="s">
        <v>283</v>
      </c>
      <c r="D115" s="25"/>
      <c r="E115" s="165"/>
      <c r="F115" s="83"/>
      <c r="G115" s="83"/>
      <c r="H115" s="83"/>
      <c r="I115" s="83"/>
    </row>
    <row r="116" spans="3:9" x14ac:dyDescent="0.4">
      <c r="C116" s="61" t="s">
        <v>284</v>
      </c>
      <c r="D116" s="25"/>
      <c r="E116" s="165"/>
      <c r="F116" s="79"/>
      <c r="G116" s="79"/>
      <c r="H116" s="79"/>
      <c r="I116" s="79"/>
    </row>
    <row r="117" spans="3:9" x14ac:dyDescent="0.4">
      <c r="C117" s="61" t="s">
        <v>285</v>
      </c>
      <c r="D117" s="25"/>
      <c r="E117" s="165"/>
      <c r="F117" s="79"/>
      <c r="G117" s="79"/>
      <c r="H117" s="79"/>
      <c r="I117" s="79"/>
    </row>
    <row r="118" spans="3:9" x14ac:dyDescent="0.4">
      <c r="C118" s="61" t="s">
        <v>286</v>
      </c>
      <c r="D118" s="25"/>
      <c r="E118" s="165"/>
      <c r="F118" s="79"/>
      <c r="G118" s="79"/>
      <c r="H118" s="79"/>
      <c r="I118" s="79"/>
    </row>
    <row r="119" spans="3:9" x14ac:dyDescent="0.4">
      <c r="C119" s="61" t="s">
        <v>287</v>
      </c>
      <c r="D119" s="25"/>
      <c r="E119" s="165"/>
      <c r="F119" s="79"/>
      <c r="G119" s="79"/>
      <c r="H119" s="79"/>
      <c r="I119" s="79"/>
    </row>
    <row r="120" spans="3:9" x14ac:dyDescent="0.4">
      <c r="C120" s="80" t="s">
        <v>452</v>
      </c>
      <c r="D120" s="25"/>
      <c r="E120" s="165"/>
      <c r="F120" s="79"/>
      <c r="G120" s="79"/>
      <c r="H120" s="79"/>
      <c r="I120" s="79"/>
    </row>
    <row r="121" spans="3:9" x14ac:dyDescent="0.4">
      <c r="C121" s="294" t="s">
        <v>35</v>
      </c>
      <c r="D121" s="25"/>
      <c r="E121" s="165"/>
      <c r="F121" s="79"/>
      <c r="G121" s="79"/>
      <c r="H121" s="79"/>
      <c r="I121" s="79"/>
    </row>
    <row r="122" spans="3:9" x14ac:dyDescent="0.4">
      <c r="C122" s="295" t="s">
        <v>35</v>
      </c>
      <c r="D122" s="139"/>
      <c r="E122" s="257"/>
      <c r="F122" s="309"/>
      <c r="G122" s="309"/>
      <c r="H122" s="309"/>
      <c r="I122" s="309"/>
    </row>
    <row r="123" spans="3:9" x14ac:dyDescent="0.4">
      <c r="C123" s="78" t="s">
        <v>448</v>
      </c>
      <c r="D123" s="210">
        <f>SUM(D115:D122)</f>
        <v>0</v>
      </c>
      <c r="E123" s="224" t="str">
        <f>IFERROR(D123/$D$137,"-")</f>
        <v>-</v>
      </c>
      <c r="F123" s="12"/>
      <c r="G123" s="12"/>
      <c r="H123" s="12"/>
      <c r="I123" s="12"/>
    </row>
    <row r="124" spans="3:9" x14ac:dyDescent="0.4">
      <c r="C124" s="12"/>
      <c r="D124" s="12"/>
      <c r="E124" s="165"/>
      <c r="F124" s="12"/>
      <c r="G124" s="12"/>
      <c r="H124" s="12"/>
      <c r="I124" s="12"/>
    </row>
    <row r="125" spans="3:9" ht="30.6" x14ac:dyDescent="0.4">
      <c r="C125" s="259" t="s">
        <v>451</v>
      </c>
      <c r="D125" s="258" t="s">
        <v>36</v>
      </c>
      <c r="E125" s="257"/>
      <c r="F125" s="137" t="s">
        <v>37</v>
      </c>
      <c r="G125" s="137"/>
      <c r="H125" s="137"/>
      <c r="I125" s="137"/>
    </row>
    <row r="126" spans="3:9" x14ac:dyDescent="0.4">
      <c r="C126" s="61" t="s">
        <v>288</v>
      </c>
      <c r="D126" s="25"/>
      <c r="E126" s="165"/>
      <c r="F126" s="83"/>
      <c r="G126" s="83"/>
      <c r="H126" s="83"/>
      <c r="I126" s="83"/>
    </row>
    <row r="127" spans="3:9" x14ac:dyDescent="0.4">
      <c r="C127" s="17" t="s">
        <v>105</v>
      </c>
      <c r="D127" s="25"/>
      <c r="E127" s="165"/>
      <c r="F127" s="79"/>
      <c r="G127" s="79"/>
      <c r="H127" s="79"/>
      <c r="I127" s="79"/>
    </row>
    <row r="128" spans="3:9" x14ac:dyDescent="0.4">
      <c r="C128" s="294" t="s">
        <v>35</v>
      </c>
      <c r="D128" s="25"/>
      <c r="E128" s="165"/>
      <c r="F128" s="79"/>
      <c r="G128" s="79"/>
      <c r="H128" s="79"/>
      <c r="I128" s="79"/>
    </row>
    <row r="129" spans="2:9" x14ac:dyDescent="0.4">
      <c r="C129" s="295" t="s">
        <v>35</v>
      </c>
      <c r="D129" s="139"/>
      <c r="E129" s="257"/>
      <c r="F129" s="309"/>
      <c r="G129" s="309"/>
      <c r="H129" s="309"/>
      <c r="I129" s="309"/>
    </row>
    <row r="130" spans="2:9" x14ac:dyDescent="0.4">
      <c r="C130" s="41" t="s">
        <v>137</v>
      </c>
      <c r="D130" s="210">
        <f>SUM(D126:D129)</f>
        <v>0</v>
      </c>
      <c r="E130" s="224" t="str">
        <f>IFERROR(D130/$D$137,"-")</f>
        <v>-</v>
      </c>
      <c r="F130" s="12"/>
      <c r="G130" s="12"/>
      <c r="H130" s="12"/>
      <c r="I130" s="12"/>
    </row>
    <row r="131" spans="2:9" x14ac:dyDescent="0.4">
      <c r="C131" s="12"/>
      <c r="D131" s="28"/>
      <c r="E131" s="165"/>
      <c r="F131" s="12"/>
      <c r="G131" s="12"/>
      <c r="H131" s="12"/>
      <c r="I131" s="12"/>
    </row>
    <row r="132" spans="2:9" x14ac:dyDescent="0.4">
      <c r="C132" s="46" t="s">
        <v>449</v>
      </c>
      <c r="D132" s="258" t="s">
        <v>36</v>
      </c>
      <c r="E132" s="257"/>
      <c r="F132" s="137" t="s">
        <v>37</v>
      </c>
      <c r="G132" s="137"/>
      <c r="H132" s="137"/>
      <c r="I132" s="137"/>
    </row>
    <row r="133" spans="2:9" x14ac:dyDescent="0.4">
      <c r="C133" s="294" t="s">
        <v>35</v>
      </c>
      <c r="D133" s="25"/>
      <c r="E133" s="165"/>
      <c r="F133" s="83"/>
      <c r="G133" s="83"/>
      <c r="H133" s="83"/>
      <c r="I133" s="83"/>
    </row>
    <row r="134" spans="2:9" x14ac:dyDescent="0.4">
      <c r="C134" s="295" t="s">
        <v>35</v>
      </c>
      <c r="D134" s="139"/>
      <c r="E134" s="257"/>
      <c r="F134" s="309"/>
      <c r="G134" s="309"/>
      <c r="H134" s="309"/>
      <c r="I134" s="309"/>
    </row>
    <row r="135" spans="2:9" x14ac:dyDescent="0.4">
      <c r="C135" s="78" t="s">
        <v>450</v>
      </c>
      <c r="D135" s="210">
        <f>SUM(D133:D134)</f>
        <v>0</v>
      </c>
      <c r="E135" s="224" t="str">
        <f>IFERROR(D135/$D$137,"-")</f>
        <v>-</v>
      </c>
      <c r="F135" s="12"/>
      <c r="G135" s="12"/>
      <c r="H135" s="12"/>
      <c r="I135" s="12"/>
    </row>
    <row r="136" spans="2:9" x14ac:dyDescent="0.4">
      <c r="C136" s="41"/>
      <c r="D136" s="12"/>
      <c r="E136" s="12"/>
      <c r="F136" s="12"/>
      <c r="G136" s="12"/>
      <c r="H136" s="12"/>
      <c r="I136" s="12"/>
    </row>
    <row r="137" spans="2:9" x14ac:dyDescent="0.4">
      <c r="C137" s="64" t="s">
        <v>289</v>
      </c>
      <c r="D137" s="210">
        <f>D67+D74+D90+D93+D112+D123+D130+D135</f>
        <v>0</v>
      </c>
      <c r="E137" s="12"/>
      <c r="F137" s="12"/>
      <c r="G137" s="12"/>
      <c r="H137" s="12"/>
      <c r="I137" s="12"/>
    </row>
    <row r="138" spans="2:9" x14ac:dyDescent="0.4">
      <c r="C138" s="12"/>
      <c r="D138" s="23"/>
      <c r="E138" s="23"/>
      <c r="F138" s="12"/>
      <c r="G138" s="12"/>
      <c r="H138" s="12"/>
      <c r="I138" s="12"/>
    </row>
    <row r="139" spans="2:9" x14ac:dyDescent="0.4">
      <c r="B139" s="302" t="s">
        <v>499</v>
      </c>
      <c r="C139" s="302"/>
      <c r="D139" s="302"/>
      <c r="E139" s="302"/>
      <c r="F139" s="302"/>
      <c r="G139" s="302"/>
      <c r="H139" s="302"/>
      <c r="I139" s="302"/>
    </row>
    <row r="140" spans="2:9" x14ac:dyDescent="0.4">
      <c r="C140" s="12"/>
      <c r="D140" s="23"/>
      <c r="E140" s="23"/>
      <c r="F140" s="12"/>
      <c r="G140" s="12"/>
      <c r="H140" s="12"/>
      <c r="I140" s="12"/>
    </row>
    <row r="141" spans="2:9" x14ac:dyDescent="0.4">
      <c r="C141" s="251" t="s">
        <v>546</v>
      </c>
      <c r="D141" s="210">
        <f>D137-D35</f>
        <v>0</v>
      </c>
      <c r="E141" s="12"/>
      <c r="F141" s="12"/>
      <c r="G141" s="12"/>
      <c r="H141" s="12"/>
      <c r="I141" s="12"/>
    </row>
    <row r="142" spans="2:9" x14ac:dyDescent="0.4">
      <c r="C142" s="20"/>
      <c r="D142" s="23"/>
      <c r="E142" s="12"/>
      <c r="F142" s="12"/>
      <c r="G142" s="12"/>
      <c r="H142" s="12"/>
      <c r="I142" s="12"/>
    </row>
    <row r="143" spans="2:9" x14ac:dyDescent="0.4">
      <c r="C143" s="64" t="s">
        <v>290</v>
      </c>
      <c r="D143" s="210">
        <f>'01. General Information'!E148</f>
        <v>0</v>
      </c>
      <c r="E143" s="12"/>
      <c r="F143" s="12"/>
      <c r="G143" s="12"/>
      <c r="H143" s="12"/>
      <c r="I143" s="12"/>
    </row>
    <row r="144" spans="2:9" x14ac:dyDescent="0.4">
      <c r="C144" s="20"/>
      <c r="D144" s="23"/>
      <c r="E144" s="12"/>
      <c r="F144" s="12"/>
      <c r="G144" s="12"/>
      <c r="H144" s="12"/>
      <c r="I144" s="12"/>
    </row>
    <row r="145" spans="1:9" x14ac:dyDescent="0.4">
      <c r="C145" s="64" t="s">
        <v>205</v>
      </c>
      <c r="D145" s="224" t="str">
        <f>IFERROR(D143/D137,"")</f>
        <v/>
      </c>
      <c r="E145" s="12"/>
      <c r="F145" s="12"/>
      <c r="G145" s="12"/>
      <c r="H145" s="12"/>
      <c r="I145" s="12"/>
    </row>
    <row r="146" spans="1:9" x14ac:dyDescent="0.4">
      <c r="C146" s="20"/>
      <c r="D146" s="23"/>
      <c r="E146" s="23"/>
      <c r="F146" s="12"/>
      <c r="G146" s="12"/>
      <c r="H146" s="12"/>
      <c r="I146" s="12"/>
    </row>
    <row r="147" spans="1:9" x14ac:dyDescent="0.4">
      <c r="A147" s="5"/>
      <c r="B147" s="74"/>
      <c r="C147" s="5"/>
      <c r="F147" s="12"/>
      <c r="G147" s="12"/>
      <c r="H147" s="12"/>
      <c r="I147" s="12"/>
    </row>
    <row r="148" spans="1:9" x14ac:dyDescent="0.4">
      <c r="B148" s="302" t="s">
        <v>496</v>
      </c>
      <c r="C148" s="302"/>
      <c r="D148" s="302"/>
      <c r="E148" s="302"/>
      <c r="F148" s="302"/>
      <c r="G148" s="302"/>
      <c r="H148" s="302"/>
      <c r="I148" s="302"/>
    </row>
    <row r="149" spans="1:9" x14ac:dyDescent="0.4">
      <c r="C149" s="12"/>
      <c r="D149" s="12"/>
      <c r="E149" s="12"/>
      <c r="F149" s="12"/>
      <c r="G149" s="12"/>
      <c r="H149" s="12"/>
      <c r="I149" s="12"/>
    </row>
    <row r="150" spans="1:9" ht="44.25" customHeight="1" x14ac:dyDescent="0.4">
      <c r="B150" s="60" t="s">
        <v>150</v>
      </c>
      <c r="C150" s="24" t="s">
        <v>41</v>
      </c>
      <c r="D150" s="298"/>
      <c r="E150" s="300"/>
      <c r="F150" s="300"/>
      <c r="G150" s="300"/>
      <c r="H150" s="300"/>
      <c r="I150" s="300"/>
    </row>
    <row r="151" spans="1:9" x14ac:dyDescent="0.4">
      <c r="C151" s="12"/>
      <c r="D151" s="23"/>
      <c r="E151" s="23"/>
      <c r="F151" s="12"/>
      <c r="G151" s="12"/>
      <c r="H151" s="12"/>
      <c r="I151" s="12"/>
    </row>
    <row r="152" spans="1:9" x14ac:dyDescent="0.4">
      <c r="B152" s="60" t="s">
        <v>151</v>
      </c>
      <c r="C152" s="24" t="s">
        <v>106</v>
      </c>
      <c r="D152" s="79"/>
      <c r="E152" s="13"/>
      <c r="F152" s="13"/>
      <c r="G152" s="13"/>
      <c r="H152" s="13"/>
      <c r="I152" s="13"/>
    </row>
    <row r="153" spans="1:9" x14ac:dyDescent="0.4">
      <c r="C153" s="12"/>
      <c r="D153" s="12"/>
      <c r="E153" s="12"/>
      <c r="F153" s="12"/>
      <c r="G153" s="12"/>
      <c r="H153" s="12"/>
      <c r="I153" s="12"/>
    </row>
    <row r="154" spans="1:9" ht="58.5" customHeight="1" x14ac:dyDescent="0.4">
      <c r="B154" s="60" t="s">
        <v>152</v>
      </c>
      <c r="C154" s="260" t="s">
        <v>104</v>
      </c>
      <c r="D154" s="163"/>
      <c r="E154"/>
      <c r="F154" s="12"/>
      <c r="G154" s="12"/>
      <c r="H154" s="12"/>
      <c r="I154" s="12"/>
    </row>
    <row r="155" spans="1:9" x14ac:dyDescent="0.4">
      <c r="C155" s="12"/>
      <c r="D155" s="12"/>
      <c r="E155" s="12"/>
      <c r="F155" s="12"/>
      <c r="G155" s="12"/>
      <c r="H155" s="12"/>
      <c r="I155" s="12"/>
    </row>
    <row r="156" spans="1:9" ht="44.25" customHeight="1" x14ac:dyDescent="0.4">
      <c r="B156" s="60" t="s">
        <v>153</v>
      </c>
      <c r="C156" s="24" t="s">
        <v>57</v>
      </c>
      <c r="D156" s="163"/>
      <c r="E156"/>
      <c r="F156" s="12"/>
      <c r="G156" s="12"/>
      <c r="H156" s="12"/>
      <c r="I156" s="12"/>
    </row>
    <row r="157" spans="1:9" x14ac:dyDescent="0.4">
      <c r="C157" s="19"/>
      <c r="D157" s="12"/>
      <c r="E157" s="12"/>
      <c r="F157" s="12"/>
      <c r="G157" s="12"/>
      <c r="H157" s="12"/>
      <c r="I157" s="12"/>
    </row>
    <row r="158" spans="1:9" ht="43.5" customHeight="1" x14ac:dyDescent="0.4">
      <c r="B158" s="60" t="s">
        <v>154</v>
      </c>
      <c r="C158" s="24" t="s">
        <v>110</v>
      </c>
      <c r="D158" s="315"/>
      <c r="E158" s="316"/>
      <c r="F158" s="316"/>
      <c r="G158" s="316"/>
      <c r="H158" s="316"/>
      <c r="I158" s="316"/>
    </row>
    <row r="159" spans="1:9" x14ac:dyDescent="0.4">
      <c r="C159" s="12"/>
      <c r="D159" s="12"/>
      <c r="E159" s="12"/>
      <c r="F159" s="12"/>
      <c r="G159" s="12"/>
      <c r="H159" s="12"/>
      <c r="I159" s="12"/>
    </row>
    <row r="160" spans="1:9" ht="33" customHeight="1" x14ac:dyDescent="0.4">
      <c r="B160" s="60" t="s">
        <v>155</v>
      </c>
      <c r="C160" s="247" t="s">
        <v>539</v>
      </c>
      <c r="D160" s="163"/>
      <c r="E160"/>
      <c r="F160" s="12"/>
      <c r="G160" s="12"/>
      <c r="H160" s="12"/>
      <c r="I160" s="12"/>
    </row>
    <row r="161" spans="1:9" x14ac:dyDescent="0.4">
      <c r="C161" s="12"/>
      <c r="D161" s="12"/>
      <c r="E161" s="12"/>
      <c r="F161" s="12"/>
      <c r="G161" s="12"/>
      <c r="H161" s="12"/>
      <c r="I161" s="12"/>
    </row>
    <row r="162" spans="1:9" ht="30.75" customHeight="1" x14ac:dyDescent="0.4">
      <c r="B162" s="60" t="s">
        <v>234</v>
      </c>
      <c r="C162" s="247" t="s">
        <v>540</v>
      </c>
      <c r="D162" s="315"/>
      <c r="E162" s="316"/>
      <c r="F162" s="316"/>
      <c r="G162" s="316"/>
      <c r="H162" s="316"/>
      <c r="I162" s="316"/>
    </row>
    <row r="163" spans="1:9" ht="16.5" customHeight="1" x14ac:dyDescent="0.4">
      <c r="A163"/>
      <c r="C163"/>
      <c r="D163"/>
      <c r="E163"/>
      <c r="F163"/>
      <c r="G163"/>
      <c r="H163"/>
      <c r="I163"/>
    </row>
  </sheetData>
  <protectedRanges>
    <protectedRange sqref="C110:C111" name="Range1"/>
    <protectedRange sqref="C121:C122" name="Range1_1"/>
  </protectedRanges>
  <mergeCells count="22">
    <mergeCell ref="H42:I42"/>
    <mergeCell ref="H28:I28"/>
    <mergeCell ref="H29:I29"/>
    <mergeCell ref="H30:I30"/>
    <mergeCell ref="H31:I31"/>
    <mergeCell ref="H32:I32"/>
    <mergeCell ref="H33:I33"/>
    <mergeCell ref="H27:I27"/>
    <mergeCell ref="H23:I23"/>
    <mergeCell ref="H24:I24"/>
    <mergeCell ref="H25:I25"/>
    <mergeCell ref="H26:I26"/>
    <mergeCell ref="H43:I43"/>
    <mergeCell ref="H44:I44"/>
    <mergeCell ref="H45:I45"/>
    <mergeCell ref="H46:I46"/>
    <mergeCell ref="H47:I47"/>
    <mergeCell ref="H50:I50"/>
    <mergeCell ref="H51:I51"/>
    <mergeCell ref="H52:I52"/>
    <mergeCell ref="H48:I48"/>
    <mergeCell ref="H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0E5967C-22F9-49C5-B8A6-528FE39A6604}">
          <x14:formula1>
            <xm:f>'89. Administrative'!$B$2:$B$4</xm:f>
          </x14:formula1>
          <xm:sqref>D157:E157</xm:sqref>
        </x14:dataValidation>
        <x14:dataValidation type="list" allowBlank="1" showInputMessage="1" showErrorMessage="1" xr:uid="{54AD1790-121A-4924-A6B2-C17969F64B4E}">
          <x14:formula1>
            <xm:f>'89. Administrative'!$W$10:$W$15</xm:f>
          </x14:formula1>
          <xm:sqref>G45:G52 G22:G33</xm:sqref>
        </x14:dataValidation>
        <x14:dataValidation type="list" allowBlank="1" showInputMessage="1" showErrorMessage="1" xr:uid="{5B0A9FFA-422B-49B6-A1A9-B2D516502BAA}">
          <x14:formula1>
            <xm:f>'89. Administrative'!$B$3:$B$4</xm:f>
          </x14:formula1>
          <xm:sqref>D154 D156 D160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848BC-5B0C-4340-B4FE-A2CE3D8B3CA3}">
  <sheetPr codeName="Sheet10">
    <tabColor theme="0"/>
  </sheetPr>
  <dimension ref="A1:AP102"/>
  <sheetViews>
    <sheetView zoomScaleNormal="100" workbookViewId="0">
      <selection activeCell="F13" sqref="F13"/>
    </sheetView>
  </sheetViews>
  <sheetFormatPr defaultRowHeight="14.4" x14ac:dyDescent="0.3"/>
  <cols>
    <col min="1" max="2" width="4.44140625" customWidth="1"/>
    <col min="3" max="3" width="15.77734375" customWidth="1"/>
    <col min="4" max="4" width="28.5546875" customWidth="1"/>
    <col min="5" max="5" width="16.44140625" customWidth="1"/>
    <col min="6" max="6" width="12.21875" customWidth="1"/>
    <col min="7" max="7" width="19.5546875" customWidth="1"/>
    <col min="8" max="8" width="16.44140625" customWidth="1"/>
    <col min="9" max="9" width="12.21875" customWidth="1"/>
    <col min="10" max="10" width="24.44140625" customWidth="1"/>
    <col min="11" max="11" width="16.44140625" customWidth="1"/>
    <col min="12" max="12" width="12.21875" customWidth="1"/>
    <col min="13" max="13" width="23.21875" customWidth="1"/>
    <col min="14" max="14" width="16.44140625" customWidth="1"/>
    <col min="15" max="15" width="17.77734375" customWidth="1"/>
  </cols>
  <sheetData>
    <row r="1" spans="1:42" ht="16.8" x14ac:dyDescent="0.4">
      <c r="A1" s="301" t="s">
        <v>591</v>
      </c>
    </row>
    <row r="3" spans="1:42" ht="24" x14ac:dyDescent="0.5">
      <c r="C3" s="1" t="s">
        <v>88</v>
      </c>
      <c r="D3" s="2"/>
      <c r="E3" s="2"/>
      <c r="F3" s="2"/>
      <c r="G3" s="2"/>
      <c r="H3" s="2"/>
      <c r="I3" s="2"/>
      <c r="J3" s="2"/>
      <c r="K3" s="2"/>
    </row>
    <row r="4" spans="1:42" ht="16.8" x14ac:dyDescent="0.4">
      <c r="C4" s="18" t="s">
        <v>201</v>
      </c>
      <c r="D4" s="2"/>
      <c r="E4" s="2"/>
      <c r="F4" s="2"/>
      <c r="G4" s="2"/>
      <c r="H4" s="2"/>
      <c r="I4" s="2"/>
      <c r="J4" s="2"/>
      <c r="K4" s="2"/>
    </row>
    <row r="5" spans="1:42" ht="16.8" x14ac:dyDescent="0.4">
      <c r="C5" s="78" t="s">
        <v>479</v>
      </c>
      <c r="D5" s="2"/>
      <c r="E5" s="2"/>
      <c r="F5" s="2"/>
      <c r="G5" s="2"/>
      <c r="H5" s="2"/>
      <c r="I5" s="2"/>
      <c r="J5" s="2"/>
      <c r="K5" s="2"/>
    </row>
    <row r="6" spans="1:42" ht="16.8" x14ac:dyDescent="0.4">
      <c r="C6" s="2"/>
      <c r="D6" s="2"/>
      <c r="E6" s="2"/>
      <c r="F6" s="2"/>
      <c r="G6" s="2"/>
      <c r="H6" s="2"/>
      <c r="I6" s="2"/>
      <c r="J6" s="2"/>
      <c r="K6" s="2"/>
    </row>
    <row r="7" spans="1:42" ht="16.8" x14ac:dyDescent="0.4">
      <c r="C7" s="12"/>
      <c r="D7" s="12"/>
      <c r="E7" s="12"/>
      <c r="F7" s="12"/>
      <c r="G7" s="12"/>
      <c r="H7" s="12"/>
      <c r="I7" s="12"/>
      <c r="J7" s="12"/>
      <c r="K7" s="2"/>
    </row>
    <row r="8" spans="1:42" ht="16.5" customHeight="1" x14ac:dyDescent="0.4">
      <c r="C8" s="18"/>
      <c r="D8" s="18"/>
      <c r="E8" s="91" t="s">
        <v>598</v>
      </c>
      <c r="F8" s="306"/>
      <c r="G8" s="306"/>
      <c r="H8" s="306"/>
      <c r="I8" s="306"/>
      <c r="J8" s="306"/>
      <c r="K8" s="2"/>
    </row>
    <row r="9" spans="1:42" ht="16.8" x14ac:dyDescent="0.4">
      <c r="C9" s="12"/>
      <c r="E9" s="91"/>
      <c r="F9" s="306"/>
      <c r="G9" s="306"/>
      <c r="H9" s="306"/>
      <c r="I9" s="306"/>
      <c r="J9" s="306"/>
      <c r="K9" s="2"/>
    </row>
    <row r="10" spans="1:42" ht="16.8" x14ac:dyDescent="0.4">
      <c r="C10" s="12"/>
      <c r="E10" s="91" t="s">
        <v>597</v>
      </c>
      <c r="F10" s="306"/>
      <c r="G10" s="306"/>
      <c r="H10" s="306"/>
      <c r="I10" s="306"/>
      <c r="J10" s="306"/>
      <c r="K10" s="2"/>
    </row>
    <row r="11" spans="1:42" ht="16.8" x14ac:dyDescent="0.4">
      <c r="C11" s="12"/>
      <c r="E11" s="91"/>
      <c r="F11" s="306"/>
      <c r="G11" s="306"/>
      <c r="H11" s="306"/>
      <c r="I11" s="306"/>
      <c r="J11" s="306"/>
      <c r="K11" s="2"/>
    </row>
    <row r="12" spans="1:42" ht="16.8" x14ac:dyDescent="0.4">
      <c r="C12" s="12"/>
      <c r="E12" s="91"/>
      <c r="F12" s="306"/>
      <c r="G12" s="306"/>
      <c r="H12" s="306"/>
      <c r="I12" s="306"/>
      <c r="J12" s="306"/>
      <c r="K12" s="2"/>
    </row>
    <row r="13" spans="1:42" ht="16.8" x14ac:dyDescent="0.4">
      <c r="C13" s="12"/>
      <c r="E13" s="306"/>
      <c r="F13" s="306"/>
      <c r="G13" s="306"/>
      <c r="H13" s="306"/>
      <c r="I13" s="306"/>
      <c r="J13" s="306"/>
      <c r="K13" s="2"/>
    </row>
    <row r="14" spans="1:42" ht="16.8" x14ac:dyDescent="0.4">
      <c r="C14" s="12"/>
      <c r="D14" s="12"/>
      <c r="E14" s="12"/>
      <c r="F14" s="12"/>
      <c r="G14" s="12"/>
      <c r="H14" s="12"/>
      <c r="I14" s="12"/>
      <c r="J14" s="12"/>
      <c r="K14" s="2"/>
    </row>
    <row r="15" spans="1:42" ht="15" x14ac:dyDescent="0.35">
      <c r="N15" s="308" t="s">
        <v>607</v>
      </c>
      <c r="O15" s="41"/>
    </row>
    <row r="16" spans="1:42" ht="15" x14ac:dyDescent="0.35">
      <c r="A16" s="41"/>
      <c r="B16" s="302" t="s">
        <v>500</v>
      </c>
      <c r="C16" s="302"/>
      <c r="D16" s="302"/>
      <c r="E16" s="302"/>
      <c r="F16" s="302"/>
      <c r="G16" s="302"/>
      <c r="H16" s="302"/>
      <c r="I16" s="302"/>
      <c r="J16" s="302"/>
      <c r="K16" s="302"/>
      <c r="L16" s="302"/>
      <c r="M16" s="302"/>
      <c r="N16" s="302"/>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row>
    <row r="17" spans="1:42" ht="15" x14ac:dyDescent="0.35">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row>
    <row r="18" spans="1:42" ht="15" x14ac:dyDescent="0.35">
      <c r="A18" s="41"/>
      <c r="B18" s="60" t="s">
        <v>150</v>
      </c>
      <c r="C18" s="60" t="s">
        <v>295</v>
      </c>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row>
    <row r="19" spans="1:42" ht="15" x14ac:dyDescent="0.3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row>
    <row r="20" spans="1:42" ht="15" x14ac:dyDescent="0.35">
      <c r="A20" s="41"/>
      <c r="B20" s="41"/>
      <c r="C20" s="41"/>
      <c r="D20" s="46" t="s">
        <v>161</v>
      </c>
      <c r="E20" s="47"/>
      <c r="G20" s="46" t="s">
        <v>162</v>
      </c>
      <c r="H20" s="47"/>
      <c r="J20" s="46" t="s">
        <v>163</v>
      </c>
      <c r="K20" s="48"/>
      <c r="L20" s="41"/>
      <c r="M20" s="46" t="s">
        <v>164</v>
      </c>
      <c r="N20" s="47"/>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row>
    <row r="21" spans="1:42" ht="15" x14ac:dyDescent="0.35">
      <c r="A21" s="41"/>
      <c r="B21" s="41"/>
      <c r="C21" s="41"/>
      <c r="D21" s="291" t="s">
        <v>124</v>
      </c>
      <c r="E21" s="83"/>
      <c r="G21" s="291" t="s">
        <v>124</v>
      </c>
      <c r="H21" s="83"/>
      <c r="J21" s="291" t="s">
        <v>124</v>
      </c>
      <c r="K21" s="83"/>
      <c r="L21" s="41"/>
      <c r="M21" s="291" t="s">
        <v>124</v>
      </c>
      <c r="N21" s="83"/>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row>
    <row r="22" spans="1:42" s="72" customFormat="1" ht="15" x14ac:dyDescent="0.35">
      <c r="A22" s="44"/>
      <c r="B22" s="44"/>
      <c r="C22" s="44"/>
      <c r="D22" s="288" t="s">
        <v>255</v>
      </c>
      <c r="E22" s="160"/>
      <c r="G22" s="288" t="s">
        <v>255</v>
      </c>
      <c r="H22" s="160"/>
      <c r="J22" s="288" t="s">
        <v>255</v>
      </c>
      <c r="K22" s="160"/>
      <c r="L22" s="44"/>
      <c r="M22" s="288" t="s">
        <v>255</v>
      </c>
      <c r="N22" s="160"/>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row>
    <row r="23" spans="1:42" ht="15" x14ac:dyDescent="0.35">
      <c r="A23" s="41"/>
      <c r="B23" s="41"/>
      <c r="C23" s="41"/>
      <c r="D23" s="290" t="s">
        <v>256</v>
      </c>
      <c r="E23" s="153"/>
      <c r="G23" s="290" t="s">
        <v>256</v>
      </c>
      <c r="H23" s="153"/>
      <c r="J23" s="290" t="s">
        <v>256</v>
      </c>
      <c r="K23" s="153"/>
      <c r="L23" s="41"/>
      <c r="M23" s="290" t="s">
        <v>256</v>
      </c>
      <c r="N23" s="153"/>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row>
    <row r="24" spans="1:42" ht="15" x14ac:dyDescent="0.35">
      <c r="A24" s="41"/>
      <c r="B24" s="41"/>
      <c r="C24" s="41"/>
      <c r="D24" s="289" t="s">
        <v>433</v>
      </c>
      <c r="E24" s="152"/>
      <c r="G24" s="289" t="s">
        <v>433</v>
      </c>
      <c r="H24" s="152"/>
      <c r="J24" s="289" t="s">
        <v>433</v>
      </c>
      <c r="K24" s="152"/>
      <c r="L24" s="41"/>
      <c r="M24" s="289" t="s">
        <v>433</v>
      </c>
      <c r="N24" s="152"/>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row>
    <row r="25" spans="1:42" ht="15" x14ac:dyDescent="0.35">
      <c r="A25" s="41"/>
      <c r="B25" s="41"/>
      <c r="C25" s="41"/>
      <c r="D25" s="289" t="s">
        <v>434</v>
      </c>
      <c r="E25" s="152"/>
      <c r="G25" s="289" t="s">
        <v>434</v>
      </c>
      <c r="H25" s="152"/>
      <c r="J25" s="289" t="s">
        <v>434</v>
      </c>
      <c r="K25" s="152"/>
      <c r="L25" s="41"/>
      <c r="M25" s="289" t="s">
        <v>434</v>
      </c>
      <c r="N25" s="152"/>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row>
    <row r="26" spans="1:42" ht="15" x14ac:dyDescent="0.35">
      <c r="A26" s="41"/>
      <c r="B26" s="41"/>
      <c r="C26" s="41"/>
      <c r="D26" s="290" t="s">
        <v>257</v>
      </c>
      <c r="E26" s="156"/>
      <c r="G26" s="290" t="s">
        <v>257</v>
      </c>
      <c r="H26" s="156"/>
      <c r="J26" s="290" t="s">
        <v>257</v>
      </c>
      <c r="K26" s="156"/>
      <c r="L26" s="41"/>
      <c r="M26" s="290" t="s">
        <v>257</v>
      </c>
      <c r="N26" s="156"/>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row>
    <row r="27" spans="1:42" ht="15" x14ac:dyDescent="0.35">
      <c r="A27" s="41"/>
      <c r="B27" s="41"/>
      <c r="C27" s="41"/>
      <c r="D27" s="289" t="s">
        <v>435</v>
      </c>
      <c r="E27" s="155"/>
      <c r="G27" s="289" t="s">
        <v>435</v>
      </c>
      <c r="H27" s="155"/>
      <c r="J27" s="289" t="s">
        <v>435</v>
      </c>
      <c r="K27" s="155"/>
      <c r="L27" s="41"/>
      <c r="M27" s="289" t="s">
        <v>435</v>
      </c>
      <c r="N27" s="155"/>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row>
    <row r="28" spans="1:42" s="72" customFormat="1" ht="60" x14ac:dyDescent="0.35">
      <c r="A28" s="44"/>
      <c r="B28" s="44"/>
      <c r="C28" s="44"/>
      <c r="D28" s="287" t="s">
        <v>436</v>
      </c>
      <c r="E28" s="161"/>
      <c r="G28" s="287" t="s">
        <v>436</v>
      </c>
      <c r="H28" s="161"/>
      <c r="J28" s="287" t="s">
        <v>436</v>
      </c>
      <c r="K28" s="161"/>
      <c r="L28" s="44"/>
      <c r="M28" s="287" t="s">
        <v>436</v>
      </c>
      <c r="N28" s="161"/>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row>
    <row r="29" spans="1:42" s="72" customFormat="1" ht="15" x14ac:dyDescent="0.35">
      <c r="A29" s="44"/>
      <c r="B29" s="44"/>
      <c r="C29" s="44"/>
      <c r="D29" s="288" t="s">
        <v>258</v>
      </c>
      <c r="E29" s="160"/>
      <c r="G29" s="288" t="s">
        <v>258</v>
      </c>
      <c r="H29" s="160"/>
      <c r="J29" s="288" t="s">
        <v>258</v>
      </c>
      <c r="K29" s="160"/>
      <c r="L29" s="44"/>
      <c r="M29" s="288" t="s">
        <v>258</v>
      </c>
      <c r="N29" s="160"/>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row>
    <row r="30" spans="1:42" ht="90.6" customHeight="1" x14ac:dyDescent="0.35">
      <c r="A30" s="41"/>
      <c r="B30" s="41"/>
      <c r="C30" s="41"/>
      <c r="D30" s="260" t="s">
        <v>545</v>
      </c>
      <c r="E30" s="286"/>
      <c r="G30" s="260" t="s">
        <v>545</v>
      </c>
      <c r="H30" s="286"/>
      <c r="J30" s="250" t="s">
        <v>545</v>
      </c>
      <c r="K30" s="286"/>
      <c r="L30" s="41"/>
      <c r="M30" s="250" t="s">
        <v>545</v>
      </c>
      <c r="N30" s="286"/>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row>
    <row r="31" spans="1:42" ht="15" x14ac:dyDescent="0.35">
      <c r="A31" s="41"/>
      <c r="B31" s="41"/>
      <c r="C31" s="41"/>
      <c r="D31" s="41"/>
      <c r="E31" s="41"/>
      <c r="F31" s="41"/>
      <c r="G31" s="41"/>
      <c r="H31" s="41"/>
      <c r="I31" s="41"/>
      <c r="J31" s="41"/>
      <c r="K31" s="41"/>
      <c r="L31" s="41"/>
      <c r="M31" s="45"/>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row>
    <row r="32" spans="1:42" ht="15" x14ac:dyDescent="0.35">
      <c r="A32" s="41"/>
      <c r="B32" s="302" t="s">
        <v>501</v>
      </c>
      <c r="C32" s="302"/>
      <c r="D32" s="302"/>
      <c r="E32" s="302"/>
      <c r="F32" s="302"/>
      <c r="G32" s="302"/>
      <c r="H32" s="302"/>
      <c r="I32" s="302"/>
      <c r="J32" s="302"/>
      <c r="K32" s="302"/>
      <c r="L32" s="302"/>
      <c r="M32" s="302"/>
      <c r="N32" s="302"/>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row>
    <row r="33" spans="1:42" ht="15" x14ac:dyDescent="0.35">
      <c r="A33" s="41"/>
      <c r="B33" s="41"/>
      <c r="C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row>
    <row r="34" spans="1:42" ht="15" x14ac:dyDescent="0.35">
      <c r="A34" s="41"/>
      <c r="B34" s="60" t="s">
        <v>150</v>
      </c>
      <c r="C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row>
    <row r="35" spans="1:42" ht="15" x14ac:dyDescent="0.35">
      <c r="A35" s="41"/>
      <c r="B35" s="60"/>
      <c r="D35" s="49">
        <f>YEAR('04. Project Timeline'!D34)</f>
        <v>1900</v>
      </c>
      <c r="E35" s="49">
        <f>D35+1</f>
        <v>1901</v>
      </c>
      <c r="F35" s="49">
        <f t="shared" ref="F35:G35" si="0">E35+1</f>
        <v>1902</v>
      </c>
      <c r="G35" s="49">
        <f t="shared" si="0"/>
        <v>1903</v>
      </c>
      <c r="H35" s="49">
        <f>G35+1</f>
        <v>1904</v>
      </c>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row>
    <row r="36" spans="1:42" ht="15" x14ac:dyDescent="0.35">
      <c r="A36" s="41"/>
      <c r="B36" s="41"/>
      <c r="C36" s="42">
        <f>E21</f>
        <v>0</v>
      </c>
      <c r="D36" s="215" t="str">
        <f>(IFERROR((-PMT($E$26/12,$E$24*12,$E$23,,0))*12,"-"))</f>
        <v>-</v>
      </c>
      <c r="E36" s="215" t="str">
        <f t="shared" ref="E36:H36" si="1">(IFERROR((-PMT($E$26/12,$E$24*12,$E$23,,0))*12,"-"))</f>
        <v>-</v>
      </c>
      <c r="F36" s="215" t="str">
        <f t="shared" si="1"/>
        <v>-</v>
      </c>
      <c r="G36" s="215" t="str">
        <f t="shared" si="1"/>
        <v>-</v>
      </c>
      <c r="H36" s="215" t="str">
        <f t="shared" si="1"/>
        <v>-</v>
      </c>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row>
    <row r="37" spans="1:42" ht="15" x14ac:dyDescent="0.35">
      <c r="A37" s="41"/>
      <c r="B37" s="41"/>
      <c r="C37" s="42">
        <f>H21</f>
        <v>0</v>
      </c>
      <c r="D37" s="215" t="str">
        <f>(IFERROR(-PMT($H$26/12,$H$24*12,$H$23,,0)*12,"-"))</f>
        <v>-</v>
      </c>
      <c r="E37" s="215" t="str">
        <f>(IFERROR(-PMT($H$26/12,$H$24*12,$H$23,,0)*12,"-"))</f>
        <v>-</v>
      </c>
      <c r="F37" s="215" t="str">
        <f>(IFERROR(-PMT($H$26/12,$H$24*12,$H$23,,0)*12,"-"))</f>
        <v>-</v>
      </c>
      <c r="G37" s="215" t="str">
        <f>(IFERROR(-PMT($H$26/12,$H$24*12,$H$23,,0)*12,"-"))</f>
        <v>-</v>
      </c>
      <c r="H37" s="215" t="str">
        <f>(IFERROR(-PMT($H$26/12,$H$24*12,$H$23,,0)*12,"-"))</f>
        <v>-</v>
      </c>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row>
    <row r="38" spans="1:42" ht="15" x14ac:dyDescent="0.35">
      <c r="A38" s="41"/>
      <c r="B38" s="41"/>
      <c r="C38" s="42">
        <f>K21</f>
        <v>0</v>
      </c>
      <c r="D38" s="215" t="str">
        <f>(IFERROR((-PMT($K$26/12,$K$24*12,$K$23,,0))*12,"-"))</f>
        <v>-</v>
      </c>
      <c r="E38" s="215" t="str">
        <f>(IFERROR((-PMT($K$26/12,$K$24*12,$K$23,,0))*12,"-"))</f>
        <v>-</v>
      </c>
      <c r="F38" s="215" t="str">
        <f>(IFERROR((-PMT($K$26/12,$K$24*12,$K$23,,0))*12,"-"))</f>
        <v>-</v>
      </c>
      <c r="G38" s="215" t="str">
        <f>(IFERROR((-PMT($K$26/12,$K$24*12,$K$23,,0))*12,"-"))</f>
        <v>-</v>
      </c>
      <c r="H38" s="215" t="str">
        <f>(IFERROR((-PMT($K$26/12,$K$24*12,$K$23,,0))*12,"-"))</f>
        <v>-</v>
      </c>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row>
    <row r="39" spans="1:42" ht="15" x14ac:dyDescent="0.35">
      <c r="A39" s="41"/>
      <c r="B39" s="41"/>
      <c r="C39" s="158">
        <f>N21</f>
        <v>0</v>
      </c>
      <c r="D39" s="216" t="str">
        <f>(IFERROR((-PMT($N$26/12,$N$24*12,$N$23,,0))*12,"-"))</f>
        <v>-</v>
      </c>
      <c r="E39" s="216" t="str">
        <f>(IFERROR((-PMT($N$26/12,$N$24*12,$N$23,,0))*12,"-"))</f>
        <v>-</v>
      </c>
      <c r="F39" s="216" t="str">
        <f>(IFERROR((-PMT($N$26/12,$N$24*12,$N$23,,0))*12,"-"))</f>
        <v>-</v>
      </c>
      <c r="G39" s="216" t="str">
        <f>(IFERROR((-PMT($N$26/12,$N$24*12,$N$23,,0))*12,"-"))</f>
        <v>-</v>
      </c>
      <c r="H39" s="216" t="str">
        <f>(IFERROR((-PMT($N$26/12,$N$24*12,$N$23,,0))*12,"-"))</f>
        <v>-</v>
      </c>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row>
    <row r="40" spans="1:42" ht="30" x14ac:dyDescent="0.35">
      <c r="A40" s="41"/>
      <c r="B40" s="41"/>
      <c r="C40" s="104" t="s">
        <v>437</v>
      </c>
      <c r="D40" s="225">
        <f>SUM(D36:D39)</f>
        <v>0</v>
      </c>
      <c r="E40" s="225">
        <f t="shared" ref="E40:G40" si="2">SUM(E36:E39)</f>
        <v>0</v>
      </c>
      <c r="F40" s="225">
        <f t="shared" si="2"/>
        <v>0</v>
      </c>
      <c r="G40" s="225">
        <f t="shared" si="2"/>
        <v>0</v>
      </c>
      <c r="H40" s="225">
        <f>SUM(H36:H39)</f>
        <v>0</v>
      </c>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row>
    <row r="41" spans="1:42" ht="15" x14ac:dyDescent="0.35">
      <c r="A41" s="41"/>
      <c r="B41" s="41"/>
      <c r="C41" s="41"/>
      <c r="D41" s="41"/>
      <c r="E41" s="41"/>
      <c r="F41" s="41"/>
      <c r="G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row>
    <row r="42" spans="1:42" ht="15" x14ac:dyDescent="0.35">
      <c r="A42" s="41"/>
      <c r="C42" s="41" t="s">
        <v>125</v>
      </c>
      <c r="D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row>
    <row r="43" spans="1:42" ht="15" x14ac:dyDescent="0.35">
      <c r="A43" s="41"/>
      <c r="B43" s="41"/>
      <c r="C43" s="298"/>
      <c r="D43" s="299"/>
      <c r="E43" s="299"/>
      <c r="F43" s="299"/>
      <c r="G43" s="299"/>
      <c r="H43" s="299"/>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row>
    <row r="44" spans="1:42" ht="15" x14ac:dyDescent="0.35">
      <c r="A44" s="41"/>
      <c r="B44" s="41"/>
      <c r="C44" s="299"/>
      <c r="D44" s="299"/>
      <c r="E44" s="299"/>
      <c r="F44" s="299"/>
      <c r="G44" s="299"/>
      <c r="H44" s="299"/>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row>
    <row r="45" spans="1:42" ht="15" x14ac:dyDescent="0.35">
      <c r="A45" s="41"/>
      <c r="B45" s="41"/>
      <c r="C45" s="299"/>
      <c r="D45" s="299"/>
      <c r="E45" s="299"/>
      <c r="F45" s="299"/>
      <c r="G45" s="299"/>
      <c r="H45" s="299"/>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row>
    <row r="46" spans="1:42" ht="15" x14ac:dyDescent="0.35">
      <c r="A46" s="41"/>
      <c r="B46" s="41"/>
      <c r="C46" s="299"/>
      <c r="D46" s="299"/>
      <c r="E46" s="299"/>
      <c r="F46" s="299"/>
      <c r="G46" s="299"/>
      <c r="H46" s="299"/>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row>
    <row r="47" spans="1:42" ht="15" x14ac:dyDescent="0.35">
      <c r="A47" s="41"/>
      <c r="B47" s="41"/>
      <c r="C47" s="299"/>
      <c r="D47" s="299"/>
      <c r="E47" s="299"/>
      <c r="F47" s="299"/>
      <c r="G47" s="299"/>
      <c r="H47" s="299"/>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row>
    <row r="48" spans="1:42" ht="15" x14ac:dyDescent="0.35">
      <c r="A48" s="41"/>
      <c r="B48" s="41"/>
      <c r="C48" s="299"/>
      <c r="D48" s="299"/>
      <c r="E48" s="299"/>
      <c r="F48" s="299"/>
      <c r="G48" s="299"/>
      <c r="H48" s="299"/>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row>
    <row r="49" spans="1:42" ht="15" x14ac:dyDescent="0.35">
      <c r="A49" s="41"/>
      <c r="B49" s="41"/>
      <c r="C49" s="299"/>
      <c r="D49" s="299"/>
      <c r="E49" s="299"/>
      <c r="F49" s="299"/>
      <c r="G49" s="299"/>
      <c r="H49" s="299"/>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row>
    <row r="50" spans="1:42" ht="15" x14ac:dyDescent="0.35">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row>
    <row r="51" spans="1:42" ht="15" x14ac:dyDescent="0.35">
      <c r="A51" s="41"/>
      <c r="B51" s="302" t="s">
        <v>502</v>
      </c>
      <c r="C51" s="302"/>
      <c r="D51" s="302"/>
      <c r="E51" s="302"/>
      <c r="F51" s="302"/>
      <c r="G51" s="302"/>
      <c r="H51" s="302"/>
      <c r="I51" s="302"/>
      <c r="J51" s="302"/>
      <c r="K51" s="302"/>
      <c r="L51" s="302"/>
      <c r="M51" s="302"/>
      <c r="N51" s="302"/>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row>
    <row r="52" spans="1:42" ht="15" x14ac:dyDescent="0.35">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row>
    <row r="53" spans="1:42" ht="15" x14ac:dyDescent="0.35">
      <c r="A53" s="41"/>
      <c r="B53" s="60" t="s">
        <v>150</v>
      </c>
      <c r="C53" s="78" t="s">
        <v>431</v>
      </c>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row>
    <row r="54" spans="1:42" ht="15" x14ac:dyDescent="0.35">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row>
    <row r="55" spans="1:42" ht="15" x14ac:dyDescent="0.35">
      <c r="A55" s="41"/>
      <c r="B55" s="41"/>
      <c r="C55" s="41"/>
      <c r="D55" s="46" t="s">
        <v>211</v>
      </c>
      <c r="E55" s="47"/>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row>
    <row r="56" spans="1:42" ht="15" x14ac:dyDescent="0.35">
      <c r="A56" s="41"/>
      <c r="B56" s="41"/>
      <c r="C56" s="41"/>
      <c r="D56" s="291" t="s">
        <v>124</v>
      </c>
      <c r="E56" s="217" t="s">
        <v>204</v>
      </c>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row>
    <row r="57" spans="1:42" ht="15" x14ac:dyDescent="0.35">
      <c r="A57" s="41"/>
      <c r="B57" s="41"/>
      <c r="C57" s="41"/>
      <c r="D57" s="288" t="s">
        <v>255</v>
      </c>
      <c r="E57" s="218">
        <f>'01. General Information'!E141</f>
        <v>0</v>
      </c>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row>
    <row r="58" spans="1:42" ht="15" x14ac:dyDescent="0.35">
      <c r="A58" s="41"/>
      <c r="B58" s="41"/>
      <c r="C58" s="41"/>
      <c r="D58" s="290" t="s">
        <v>256</v>
      </c>
      <c r="E58" s="219">
        <f>'01. General Information'!E148</f>
        <v>0</v>
      </c>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row>
    <row r="59" spans="1:42" ht="15" x14ac:dyDescent="0.35">
      <c r="A59" s="41"/>
      <c r="B59" s="41"/>
      <c r="C59" s="41"/>
      <c r="D59" s="289" t="s">
        <v>433</v>
      </c>
      <c r="E59" s="43"/>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row>
    <row r="60" spans="1:42" ht="15" x14ac:dyDescent="0.35">
      <c r="A60" s="41"/>
      <c r="B60" s="41"/>
      <c r="C60" s="41"/>
      <c r="D60" s="289" t="s">
        <v>434</v>
      </c>
      <c r="E60" s="43"/>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row>
    <row r="61" spans="1:42" ht="15" x14ac:dyDescent="0.35">
      <c r="A61" s="41"/>
      <c r="B61" s="41"/>
      <c r="C61" s="41"/>
      <c r="D61" s="290" t="s">
        <v>257</v>
      </c>
      <c r="E61" s="157"/>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row>
    <row r="62" spans="1:42" ht="15" x14ac:dyDescent="0.35">
      <c r="A62" s="41"/>
      <c r="B62" s="41"/>
      <c r="C62" s="41"/>
      <c r="D62" s="289" t="s">
        <v>435</v>
      </c>
      <c r="E62" s="154"/>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row>
    <row r="63" spans="1:42" ht="47.25" customHeight="1" x14ac:dyDescent="0.35">
      <c r="A63" s="41"/>
      <c r="B63" s="41"/>
      <c r="C63" s="41"/>
      <c r="D63" s="287" t="s">
        <v>436</v>
      </c>
      <c r="E63" s="159"/>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row>
    <row r="64" spans="1:42" ht="18.75" customHeight="1" x14ac:dyDescent="0.35">
      <c r="A64" s="41"/>
      <c r="B64" s="41"/>
      <c r="C64" s="41"/>
      <c r="D64" s="331" t="s">
        <v>545</v>
      </c>
      <c r="E64" s="332"/>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row>
    <row r="65" spans="1:42" ht="18.75" customHeight="1" x14ac:dyDescent="0.35">
      <c r="A65" s="41"/>
      <c r="B65" s="41"/>
      <c r="C65" s="41"/>
      <c r="D65" s="331"/>
      <c r="E65" s="333"/>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row>
    <row r="66" spans="1:42" ht="18.75" customHeight="1" x14ac:dyDescent="0.35">
      <c r="A66" s="41"/>
      <c r="B66" s="41"/>
      <c r="C66" s="41"/>
      <c r="D66" s="331"/>
      <c r="E66" s="333"/>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row>
    <row r="67" spans="1:42" ht="15" x14ac:dyDescent="0.35">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row>
    <row r="68" spans="1:42" ht="15" x14ac:dyDescent="0.35">
      <c r="A68" s="41"/>
      <c r="B68" s="41"/>
      <c r="D68" s="49">
        <f>D35</f>
        <v>1900</v>
      </c>
      <c r="E68" s="49">
        <f>E35</f>
        <v>1901</v>
      </c>
      <c r="F68" s="49">
        <f>F35</f>
        <v>1902</v>
      </c>
      <c r="G68" s="49">
        <f>G35</f>
        <v>1903</v>
      </c>
      <c r="H68" s="49">
        <f>H35</f>
        <v>1904</v>
      </c>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row>
    <row r="69" spans="1:42" ht="15" x14ac:dyDescent="0.35">
      <c r="A69" s="41"/>
      <c r="B69" s="41"/>
      <c r="C69" s="102" t="s">
        <v>432</v>
      </c>
      <c r="D69" s="215" t="str">
        <f>(IFERROR((-PMT($E$61/12,$E$59*12,$E$58,,0))*12,"-"))</f>
        <v>-</v>
      </c>
      <c r="E69" s="215" t="str">
        <f t="shared" ref="E69:H69" si="3">(IFERROR((-PMT($E$61/12,$E$59*12,$E$58,,0))*12,"-"))</f>
        <v>-</v>
      </c>
      <c r="F69" s="215" t="str">
        <f t="shared" si="3"/>
        <v>-</v>
      </c>
      <c r="G69" s="215" t="str">
        <f t="shared" si="3"/>
        <v>-</v>
      </c>
      <c r="H69" s="215" t="str">
        <f t="shared" si="3"/>
        <v>-</v>
      </c>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row>
    <row r="70" spans="1:42" ht="15" x14ac:dyDescent="0.35">
      <c r="A70" s="41"/>
      <c r="B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row>
    <row r="71" spans="1:42" ht="15" x14ac:dyDescent="0.35">
      <c r="A71" s="41"/>
      <c r="B71" s="41"/>
      <c r="C71" s="41"/>
      <c r="D71" s="41"/>
      <c r="E71" s="78"/>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row>
    <row r="72" spans="1:42" ht="15" x14ac:dyDescent="0.3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row>
    <row r="73" spans="1:42" ht="15" x14ac:dyDescent="0.3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row>
    <row r="74" spans="1:42" ht="15" x14ac:dyDescent="0.3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row>
    <row r="75" spans="1:42" ht="15" x14ac:dyDescent="0.3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row>
    <row r="76" spans="1:42" ht="15" x14ac:dyDescent="0.3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row>
    <row r="77" spans="1:42" ht="15" x14ac:dyDescent="0.3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row>
    <row r="78" spans="1:42" ht="15" x14ac:dyDescent="0.3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row>
    <row r="79" spans="1:42" ht="15" x14ac:dyDescent="0.3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row>
    <row r="80" spans="1:42" ht="15" x14ac:dyDescent="0.3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row>
    <row r="81" spans="1:42" ht="15" x14ac:dyDescent="0.3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row>
    <row r="82" spans="1:42" ht="15" x14ac:dyDescent="0.3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row>
    <row r="83" spans="1:42" ht="15" x14ac:dyDescent="0.3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row>
    <row r="84" spans="1:42" ht="15" x14ac:dyDescent="0.3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row>
    <row r="85" spans="1:42" ht="15" x14ac:dyDescent="0.3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row>
    <row r="86" spans="1:42" ht="15" x14ac:dyDescent="0.3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row>
    <row r="87" spans="1:42" ht="15" x14ac:dyDescent="0.3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row>
    <row r="88" spans="1:42" ht="15" x14ac:dyDescent="0.3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row>
    <row r="89" spans="1:42" ht="15" x14ac:dyDescent="0.3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row>
    <row r="90" spans="1:42" ht="15" x14ac:dyDescent="0.3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row>
    <row r="91" spans="1:42" ht="15" x14ac:dyDescent="0.3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row>
    <row r="92" spans="1:42" ht="15" x14ac:dyDescent="0.3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row>
    <row r="93" spans="1:42" ht="15" x14ac:dyDescent="0.3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row>
    <row r="94" spans="1:42" ht="15" x14ac:dyDescent="0.3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row>
    <row r="95" spans="1:42" ht="15" x14ac:dyDescent="0.3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row>
    <row r="96" spans="1:42" ht="15" x14ac:dyDescent="0.3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row>
    <row r="97" spans="1:42" ht="15" x14ac:dyDescent="0.3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row>
    <row r="98" spans="1:42" ht="15" x14ac:dyDescent="0.3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row>
    <row r="99" spans="1:42" ht="15" x14ac:dyDescent="0.3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row>
    <row r="100" spans="1:42" ht="15" x14ac:dyDescent="0.3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row>
    <row r="101" spans="1:42" ht="15" x14ac:dyDescent="0.3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row>
    <row r="102" spans="1:42" ht="15" x14ac:dyDescent="0.3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row>
  </sheetData>
  <mergeCells count="2">
    <mergeCell ref="D64:D66"/>
    <mergeCell ref="E64:E6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CD989F6-D649-426F-8AED-281E686517D0}">
          <x14:formula1>
            <xm:f>'89. Administrative'!$W$10:$W$15</xm:f>
          </x14:formula1>
          <xm:sqref>E29 H29 K29 N29</xm:sqref>
        </x14:dataValidation>
        <x14:dataValidation type="list" allowBlank="1" showInputMessage="1" showErrorMessage="1" xr:uid="{D7B2EF0A-14E0-4142-A349-85C54CA4C9F7}">
          <x14:formula1>
            <xm:f>'89. Administrative'!$R$12:$R$16</xm:f>
          </x14:formula1>
          <xm:sqref>E22 H22 K22 N22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338F8-6C4C-48B8-86F8-CC0E3B9FBD28}">
  <sheetPr codeName="Sheet7">
    <tabColor theme="0"/>
  </sheetPr>
  <dimension ref="A1:X88"/>
  <sheetViews>
    <sheetView workbookViewId="0">
      <selection activeCell="K47" sqref="K47"/>
    </sheetView>
  </sheetViews>
  <sheetFormatPr defaultColWidth="8.77734375" defaultRowHeight="16.8" x14ac:dyDescent="0.4"/>
  <cols>
    <col min="1" max="1" width="4.44140625" style="2" customWidth="1"/>
    <col min="2" max="2" width="4.44140625" style="73" customWidth="1"/>
    <col min="3" max="3" width="38.77734375" style="65" customWidth="1"/>
    <col min="4" max="21" width="11.44140625" style="2" customWidth="1"/>
    <col min="22" max="16384" width="8.77734375" style="2"/>
  </cols>
  <sheetData>
    <row r="1" spans="1:21" x14ac:dyDescent="0.4">
      <c r="A1" s="301" t="s">
        <v>592</v>
      </c>
    </row>
    <row r="3" spans="1:21" ht="24" x14ac:dyDescent="0.5">
      <c r="C3" s="90" t="s">
        <v>88</v>
      </c>
      <c r="D3" s="1"/>
      <c r="E3" s="1"/>
    </row>
    <row r="4" spans="1:21" x14ac:dyDescent="0.4">
      <c r="C4" s="91" t="s">
        <v>201</v>
      </c>
    </row>
    <row r="5" spans="1:21" x14ac:dyDescent="0.4">
      <c r="C5" s="97" t="s">
        <v>475</v>
      </c>
    </row>
    <row r="6" spans="1:21" x14ac:dyDescent="0.4">
      <c r="M6" s="12"/>
    </row>
    <row r="7" spans="1:21" x14ac:dyDescent="0.4">
      <c r="C7" s="69"/>
      <c r="D7" s="12"/>
      <c r="E7" s="12"/>
      <c r="F7" s="12"/>
      <c r="G7" s="12"/>
      <c r="H7" s="12"/>
      <c r="I7" s="12"/>
      <c r="J7" s="12"/>
      <c r="K7" s="12"/>
      <c r="L7" s="12"/>
      <c r="M7" s="12"/>
    </row>
    <row r="8" spans="1:21" ht="16.5" customHeight="1" x14ac:dyDescent="0.4">
      <c r="C8" s="18"/>
      <c r="D8" s="91" t="s">
        <v>601</v>
      </c>
      <c r="E8" s="91"/>
      <c r="F8" s="91"/>
      <c r="G8" s="91"/>
      <c r="H8" s="91"/>
      <c r="I8" s="91"/>
      <c r="J8" s="91"/>
      <c r="K8" s="91"/>
      <c r="L8" s="18"/>
      <c r="M8" s="12"/>
    </row>
    <row r="9" spans="1:21" x14ac:dyDescent="0.4">
      <c r="C9" s="69"/>
      <c r="D9" s="91"/>
      <c r="E9" s="91"/>
      <c r="F9" s="91"/>
      <c r="G9" s="91"/>
      <c r="H9" s="91"/>
      <c r="I9" s="91"/>
      <c r="J9" s="91"/>
      <c r="K9" s="91"/>
      <c r="L9" s="12"/>
      <c r="M9" s="12"/>
    </row>
    <row r="10" spans="1:21" x14ac:dyDescent="0.4">
      <c r="C10" s="69"/>
      <c r="D10" s="91" t="s">
        <v>597</v>
      </c>
      <c r="E10" s="91"/>
      <c r="F10" s="91"/>
      <c r="G10" s="91"/>
      <c r="H10" s="91"/>
      <c r="I10" s="91"/>
      <c r="J10" s="91"/>
      <c r="K10" s="91"/>
      <c r="L10" s="12"/>
      <c r="M10" s="12"/>
    </row>
    <row r="11" spans="1:21" x14ac:dyDescent="0.4">
      <c r="C11" s="69"/>
      <c r="D11" s="91"/>
      <c r="E11" s="91"/>
      <c r="F11" s="91"/>
      <c r="G11" s="91"/>
      <c r="H11" s="91"/>
      <c r="I11" s="91"/>
      <c r="J11" s="91"/>
      <c r="K11" s="91"/>
      <c r="L11" s="12"/>
      <c r="M11" s="12"/>
    </row>
    <row r="12" spans="1:21" x14ac:dyDescent="0.4">
      <c r="C12" s="69"/>
      <c r="D12" s="91" t="s">
        <v>602</v>
      </c>
      <c r="E12" s="91"/>
      <c r="F12" s="91"/>
      <c r="G12" s="91"/>
      <c r="H12" s="91"/>
      <c r="I12" s="91"/>
      <c r="J12" s="91"/>
      <c r="K12" s="91"/>
      <c r="L12" s="12"/>
      <c r="M12" s="12"/>
    </row>
    <row r="13" spans="1:21" x14ac:dyDescent="0.4">
      <c r="C13" s="69"/>
      <c r="D13" s="91"/>
      <c r="E13" s="91"/>
      <c r="F13" s="91"/>
      <c r="G13" s="91"/>
      <c r="H13" s="91"/>
      <c r="I13" s="91"/>
      <c r="J13" s="91"/>
      <c r="K13" s="91"/>
      <c r="L13" s="12"/>
      <c r="M13" s="12"/>
    </row>
    <row r="14" spans="1:21" x14ac:dyDescent="0.4">
      <c r="C14" s="69"/>
      <c r="D14" s="12"/>
      <c r="E14" s="12"/>
      <c r="F14" s="12"/>
      <c r="G14" s="12"/>
      <c r="H14" s="12"/>
      <c r="I14" s="12"/>
      <c r="J14" s="12"/>
      <c r="K14" s="12"/>
      <c r="L14" s="12"/>
      <c r="M14" s="12"/>
    </row>
    <row r="15" spans="1:21" x14ac:dyDescent="0.4">
      <c r="C15" s="69"/>
      <c r="D15" s="12"/>
      <c r="E15" s="12"/>
      <c r="F15" s="12"/>
      <c r="G15" s="12"/>
      <c r="H15" s="12"/>
      <c r="I15" s="12"/>
      <c r="J15" s="12"/>
      <c r="K15" s="12"/>
      <c r="L15" s="12"/>
      <c r="M15" s="12"/>
      <c r="U15" s="308" t="s">
        <v>607</v>
      </c>
    </row>
    <row r="16" spans="1:21" x14ac:dyDescent="0.4">
      <c r="B16" s="302" t="s">
        <v>511</v>
      </c>
      <c r="C16" s="302"/>
      <c r="D16" s="302"/>
      <c r="E16" s="302"/>
      <c r="F16" s="302"/>
      <c r="G16" s="302"/>
      <c r="H16" s="302"/>
      <c r="I16" s="302"/>
      <c r="J16" s="302"/>
      <c r="K16" s="302"/>
      <c r="L16" s="302"/>
      <c r="M16" s="302"/>
      <c r="N16" s="302"/>
      <c r="O16" s="302"/>
      <c r="P16" s="302"/>
      <c r="Q16" s="302"/>
      <c r="R16" s="302"/>
      <c r="S16" s="302"/>
      <c r="T16" s="302"/>
      <c r="U16" s="302"/>
    </row>
    <row r="17" spans="1:24" x14ac:dyDescent="0.4">
      <c r="C17" s="112"/>
      <c r="D17" s="67"/>
      <c r="E17" s="67"/>
      <c r="F17" s="67"/>
      <c r="G17" s="67"/>
      <c r="H17" s="67"/>
      <c r="I17" s="67"/>
      <c r="J17" s="67"/>
      <c r="K17" s="67"/>
      <c r="L17" s="67"/>
      <c r="M17" s="67"/>
      <c r="N17" s="68"/>
      <c r="O17" s="68"/>
      <c r="P17" s="68"/>
      <c r="Q17" s="68"/>
      <c r="R17" s="68"/>
      <c r="S17" s="68"/>
      <c r="T17" s="68"/>
      <c r="U17" s="68"/>
    </row>
    <row r="18" spans="1:24" x14ac:dyDescent="0.4">
      <c r="B18" s="73" t="s">
        <v>150</v>
      </c>
      <c r="C18" s="97" t="s">
        <v>296</v>
      </c>
      <c r="D18" s="67"/>
      <c r="E18" s="67"/>
      <c r="F18" s="67"/>
      <c r="G18" s="67"/>
      <c r="H18" s="67"/>
      <c r="I18" s="67"/>
      <c r="J18" s="67"/>
      <c r="K18" s="67"/>
      <c r="L18" s="67"/>
      <c r="M18" s="67"/>
      <c r="N18" s="68"/>
      <c r="O18" s="68"/>
      <c r="P18" s="68"/>
      <c r="Q18" s="68"/>
      <c r="R18" s="68"/>
      <c r="S18" s="68"/>
      <c r="T18" s="68"/>
      <c r="U18" s="68"/>
    </row>
    <row r="19" spans="1:24" x14ac:dyDescent="0.4">
      <c r="C19" s="69"/>
      <c r="D19" s="12"/>
      <c r="E19" s="12"/>
      <c r="F19" s="12"/>
      <c r="G19" s="12"/>
      <c r="H19" s="12"/>
      <c r="I19" s="12"/>
      <c r="J19" s="12"/>
      <c r="K19" s="12"/>
      <c r="L19" s="12"/>
      <c r="M19" s="12"/>
    </row>
    <row r="20" spans="1:24" s="41" customFormat="1" x14ac:dyDescent="0.4">
      <c r="A20" s="2"/>
      <c r="B20" s="73"/>
      <c r="C20" s="101"/>
      <c r="D20" s="314" t="s">
        <v>396</v>
      </c>
      <c r="E20" s="320"/>
      <c r="F20" s="314" t="s">
        <v>389</v>
      </c>
      <c r="G20" s="320"/>
      <c r="H20" s="314" t="s">
        <v>390</v>
      </c>
      <c r="I20" s="320"/>
      <c r="J20" s="314" t="s">
        <v>391</v>
      </c>
      <c r="K20" s="320"/>
      <c r="L20" s="314" t="s">
        <v>392</v>
      </c>
      <c r="M20" s="320"/>
      <c r="N20" s="314" t="s">
        <v>393</v>
      </c>
      <c r="O20" s="320"/>
      <c r="P20" s="314" t="s">
        <v>394</v>
      </c>
      <c r="Q20" s="320"/>
      <c r="R20" s="314" t="s">
        <v>395</v>
      </c>
      <c r="S20" s="320"/>
      <c r="T20" s="314" t="s">
        <v>22</v>
      </c>
      <c r="U20" s="320"/>
      <c r="X20" s="3"/>
    </row>
    <row r="21" spans="1:24" s="41" customFormat="1" x14ac:dyDescent="0.4">
      <c r="A21" s="2"/>
      <c r="B21" s="73"/>
      <c r="C21" s="113"/>
      <c r="D21" s="312" t="s">
        <v>14</v>
      </c>
      <c r="E21" s="313" t="s">
        <v>15</v>
      </c>
      <c r="F21" s="312" t="s">
        <v>14</v>
      </c>
      <c r="G21" s="313" t="s">
        <v>15</v>
      </c>
      <c r="H21" s="312" t="s">
        <v>14</v>
      </c>
      <c r="I21" s="313" t="s">
        <v>15</v>
      </c>
      <c r="J21" s="312" t="s">
        <v>14</v>
      </c>
      <c r="K21" s="313" t="s">
        <v>15</v>
      </c>
      <c r="L21" s="312" t="s">
        <v>14</v>
      </c>
      <c r="M21" s="313" t="s">
        <v>15</v>
      </c>
      <c r="N21" s="312" t="s">
        <v>14</v>
      </c>
      <c r="O21" s="313" t="s">
        <v>15</v>
      </c>
      <c r="P21" s="312" t="s">
        <v>14</v>
      </c>
      <c r="Q21" s="313" t="s">
        <v>15</v>
      </c>
      <c r="R21" s="312" t="s">
        <v>14</v>
      </c>
      <c r="S21" s="313" t="s">
        <v>15</v>
      </c>
      <c r="T21" s="312" t="s">
        <v>14</v>
      </c>
      <c r="U21" s="313" t="s">
        <v>15</v>
      </c>
    </row>
    <row r="22" spans="1:24" s="41" customFormat="1" x14ac:dyDescent="0.4">
      <c r="A22" s="2"/>
      <c r="B22" s="73"/>
      <c r="C22" s="114" t="s">
        <v>387</v>
      </c>
      <c r="D22" s="107"/>
      <c r="E22" s="108"/>
      <c r="F22" s="107"/>
      <c r="G22" s="108"/>
      <c r="H22" s="107"/>
      <c r="I22" s="108"/>
      <c r="J22" s="107"/>
      <c r="K22" s="108"/>
      <c r="L22" s="107"/>
      <c r="M22" s="108"/>
      <c r="N22" s="107"/>
      <c r="O22" s="108"/>
      <c r="P22" s="107"/>
      <c r="Q22" s="108"/>
      <c r="R22" s="107"/>
      <c r="S22" s="108"/>
      <c r="T22" s="107"/>
      <c r="U22" s="108"/>
    </row>
    <row r="23" spans="1:24" x14ac:dyDescent="0.4">
      <c r="C23" s="115" t="s">
        <v>10</v>
      </c>
      <c r="D23" s="107"/>
      <c r="E23" s="108"/>
      <c r="F23" s="107"/>
      <c r="G23" s="108"/>
      <c r="H23" s="107"/>
      <c r="I23" s="108"/>
      <c r="J23" s="107"/>
      <c r="K23" s="108"/>
      <c r="L23" s="107"/>
      <c r="M23" s="108"/>
      <c r="N23" s="107"/>
      <c r="O23" s="108"/>
      <c r="P23" s="107"/>
      <c r="Q23" s="108"/>
      <c r="R23" s="107"/>
      <c r="S23" s="108"/>
      <c r="T23" s="107"/>
      <c r="U23" s="108"/>
      <c r="X23" s="41"/>
    </row>
    <row r="24" spans="1:24" x14ac:dyDescent="0.4">
      <c r="C24" s="115" t="s">
        <v>11</v>
      </c>
      <c r="D24" s="107"/>
      <c r="E24" s="108"/>
      <c r="F24" s="107"/>
      <c r="G24" s="108"/>
      <c r="H24" s="107"/>
      <c r="I24" s="108"/>
      <c r="J24" s="107"/>
      <c r="K24" s="108"/>
      <c r="L24" s="107"/>
      <c r="M24" s="108"/>
      <c r="N24" s="107"/>
      <c r="O24" s="108"/>
      <c r="P24" s="107"/>
      <c r="Q24" s="108"/>
      <c r="R24" s="107"/>
      <c r="S24" s="108"/>
      <c r="T24" s="107"/>
      <c r="U24" s="108"/>
    </row>
    <row r="25" spans="1:24" x14ac:dyDescent="0.4">
      <c r="C25" s="115" t="s">
        <v>12</v>
      </c>
      <c r="D25" s="107"/>
      <c r="E25" s="108"/>
      <c r="F25" s="107"/>
      <c r="G25" s="108"/>
      <c r="H25" s="107"/>
      <c r="I25" s="108"/>
      <c r="J25" s="107"/>
      <c r="K25" s="108"/>
      <c r="L25" s="107"/>
      <c r="M25" s="108"/>
      <c r="N25" s="107"/>
      <c r="O25" s="108"/>
      <c r="P25" s="107"/>
      <c r="Q25" s="108"/>
      <c r="R25" s="107"/>
      <c r="S25" s="108"/>
      <c r="T25" s="107"/>
      <c r="U25" s="108"/>
    </row>
    <row r="26" spans="1:24" x14ac:dyDescent="0.4">
      <c r="C26" s="115" t="s">
        <v>13</v>
      </c>
      <c r="D26" s="109"/>
      <c r="E26" s="110"/>
      <c r="F26" s="109"/>
      <c r="G26" s="110"/>
      <c r="H26" s="109"/>
      <c r="I26" s="110"/>
      <c r="J26" s="109"/>
      <c r="K26" s="110"/>
      <c r="L26" s="109"/>
      <c r="M26" s="110"/>
      <c r="N26" s="109"/>
      <c r="O26" s="110"/>
      <c r="P26" s="109"/>
      <c r="Q26" s="110"/>
      <c r="R26" s="109"/>
      <c r="S26" s="110"/>
      <c r="T26" s="109"/>
      <c r="U26" s="110"/>
    </row>
    <row r="27" spans="1:24" x14ac:dyDescent="0.4">
      <c r="C27" s="116" t="s">
        <v>138</v>
      </c>
      <c r="D27" s="199">
        <f>SUM(D22:D26)</f>
        <v>0</v>
      </c>
      <c r="E27" s="111"/>
      <c r="F27" s="199">
        <f>SUM(F22:F26)</f>
        <v>0</v>
      </c>
      <c r="G27" s="204"/>
      <c r="H27" s="199">
        <f>SUM(H22:H26)</f>
        <v>0</v>
      </c>
      <c r="I27" s="111"/>
      <c r="J27" s="199">
        <f>SUM(J22:J26)</f>
        <v>0</v>
      </c>
      <c r="K27" s="111"/>
      <c r="L27" s="199">
        <f>SUM(L22:L26)</f>
        <v>0</v>
      </c>
      <c r="M27" s="111"/>
      <c r="N27" s="199">
        <f>SUM(N22:N26)</f>
        <v>0</v>
      </c>
      <c r="O27" s="111"/>
      <c r="P27" s="199">
        <f>SUM(P22:P26)</f>
        <v>0</v>
      </c>
      <c r="Q27" s="111"/>
      <c r="R27" s="199">
        <f>SUM(R22:R26)</f>
        <v>0</v>
      </c>
      <c r="S27" s="111"/>
      <c r="T27" s="199">
        <f>SUM(T22:T26)</f>
        <v>0</v>
      </c>
      <c r="U27" s="111"/>
    </row>
    <row r="28" spans="1:24" x14ac:dyDescent="0.4">
      <c r="E28" s="12"/>
      <c r="F28" s="12"/>
      <c r="G28" s="12"/>
      <c r="H28" s="12"/>
      <c r="I28" s="12"/>
      <c r="J28" s="12"/>
      <c r="K28" s="12"/>
      <c r="L28" s="12"/>
      <c r="M28" s="12"/>
    </row>
    <row r="29" spans="1:24" ht="30" x14ac:dyDescent="0.4">
      <c r="C29" s="285" t="s">
        <v>583</v>
      </c>
      <c r="D29" s="200">
        <f>D27+F27+H27+J27+L27+N27+P27+R27</f>
        <v>0</v>
      </c>
      <c r="E29" s="12"/>
      <c r="F29" s="12"/>
      <c r="J29" s="12"/>
      <c r="K29" s="12"/>
      <c r="L29" s="12"/>
      <c r="M29" s="12"/>
    </row>
    <row r="30" spans="1:24" x14ac:dyDescent="0.4">
      <c r="C30" s="125" t="s">
        <v>239</v>
      </c>
      <c r="D30" s="201">
        <f>T27</f>
        <v>0</v>
      </c>
      <c r="E30" s="12"/>
      <c r="F30" s="12"/>
      <c r="H30" s="19"/>
      <c r="I30" s="12"/>
      <c r="J30" s="12"/>
      <c r="K30" s="12"/>
      <c r="L30" s="12"/>
      <c r="M30" s="12"/>
    </row>
    <row r="31" spans="1:24" x14ac:dyDescent="0.4">
      <c r="C31" s="95" t="s">
        <v>388</v>
      </c>
      <c r="D31" s="194">
        <f>(IF((D27+F27+H27+J27+L27+N27+P27+R27+T27)='01. General Information'!E116,'01. General Information'!E116,"Check unit inputs. All unit information must match."))</f>
        <v>0</v>
      </c>
      <c r="E31" s="12"/>
      <c r="F31" s="12"/>
      <c r="H31" s="19"/>
      <c r="I31" s="12"/>
      <c r="J31" s="12"/>
      <c r="K31" s="12"/>
      <c r="L31" s="12"/>
      <c r="M31" s="12"/>
    </row>
    <row r="32" spans="1:24" x14ac:dyDescent="0.4">
      <c r="C32" s="118"/>
      <c r="E32" s="12"/>
      <c r="F32" s="12"/>
      <c r="H32" s="12"/>
      <c r="I32" s="12"/>
      <c r="J32" s="12"/>
      <c r="K32" s="12"/>
      <c r="L32" s="12"/>
      <c r="M32" s="12"/>
    </row>
    <row r="33" spans="1:24" x14ac:dyDescent="0.4">
      <c r="C33" s="285" t="s">
        <v>584</v>
      </c>
      <c r="D33" s="202" t="str">
        <f>(IFERROR(((D27*0.3)+(F27*0.4)+(H27*0.5)+(J27*0.6)+(L27*0.7)+(N27*0.8)+(P27*1)+(R27*1.2))/D29,"-"))</f>
        <v>-</v>
      </c>
      <c r="E33" s="12"/>
      <c r="F33" s="12"/>
      <c r="G33" s="12"/>
      <c r="H33" s="12"/>
      <c r="I33" s="12"/>
      <c r="J33" s="12"/>
      <c r="K33" s="12"/>
      <c r="L33" s="12"/>
      <c r="M33" s="12"/>
    </row>
    <row r="34" spans="1:24" x14ac:dyDescent="0.4">
      <c r="C34" s="117" t="s">
        <v>460</v>
      </c>
      <c r="D34" s="202" t="e">
        <f>SUM(D27,F27,H27,J27)/D31</f>
        <v>#DIV/0!</v>
      </c>
      <c r="E34" s="12"/>
      <c r="F34" s="12"/>
      <c r="G34" s="12"/>
      <c r="H34" s="12"/>
      <c r="I34" s="12"/>
      <c r="J34" s="12"/>
      <c r="K34" s="12"/>
      <c r="L34" s="12"/>
      <c r="M34" s="12"/>
    </row>
    <row r="35" spans="1:24" x14ac:dyDescent="0.4">
      <c r="C35" s="117" t="s">
        <v>417</v>
      </c>
      <c r="D35" s="203">
        <f>SUM(SUMPRODUCT(D22:D26,E22:E26), SUMPRODUCT(F22:F26,G22:G26), SUMPRODUCT(H22:H26,I22:I26), SUMPRODUCT(J22:J26,K22:K26), SUMPRODUCT(L22:L26,M22:M26), SUMPRODUCT(N22:N26,O22:O26), SUMPRODUCT(P22:P26,Q22:Q26), SUMPRODUCT(R22:R26,S22:S26), SUMPRODUCT(T22:T26,U22:U26))</f>
        <v>0</v>
      </c>
      <c r="E35" s="12"/>
      <c r="F35" s="12"/>
      <c r="G35" s="12"/>
      <c r="H35" s="12"/>
      <c r="I35" s="12"/>
      <c r="J35" s="12"/>
      <c r="K35" s="12"/>
      <c r="L35" s="12"/>
      <c r="M35" s="12"/>
    </row>
    <row r="36" spans="1:24" x14ac:dyDescent="0.4">
      <c r="C36" s="115"/>
      <c r="D36" s="12"/>
      <c r="E36" s="12"/>
      <c r="F36" s="12"/>
      <c r="G36" s="12"/>
      <c r="H36" s="12"/>
      <c r="I36" s="12"/>
      <c r="J36" s="12"/>
      <c r="K36" s="78" t="s">
        <v>412</v>
      </c>
      <c r="L36" s="12"/>
      <c r="M36" s="12"/>
    </row>
    <row r="37" spans="1:24" ht="37.5" customHeight="1" x14ac:dyDescent="0.4">
      <c r="B37" s="73" t="s">
        <v>151</v>
      </c>
      <c r="C37" s="117" t="s">
        <v>397</v>
      </c>
      <c r="D37" s="298"/>
      <c r="E37" s="300"/>
      <c r="F37" s="300"/>
      <c r="G37" s="300"/>
      <c r="H37" s="300"/>
      <c r="I37" s="12"/>
      <c r="J37" s="12"/>
      <c r="K37" s="298"/>
      <c r="L37" s="300"/>
      <c r="M37" s="300"/>
      <c r="N37" s="300"/>
      <c r="X37" s="33"/>
    </row>
    <row r="38" spans="1:24" x14ac:dyDescent="0.4">
      <c r="C38" s="69"/>
      <c r="D38" s="12"/>
      <c r="E38" s="12"/>
      <c r="F38" s="12"/>
      <c r="G38" s="12"/>
      <c r="H38" s="12"/>
      <c r="I38" s="12"/>
      <c r="J38" s="12"/>
      <c r="K38" s="12"/>
      <c r="L38" s="12"/>
      <c r="M38" s="12"/>
    </row>
    <row r="39" spans="1:24" x14ac:dyDescent="0.4">
      <c r="B39" s="302" t="s">
        <v>572</v>
      </c>
      <c r="C39" s="302"/>
      <c r="D39" s="302"/>
      <c r="E39" s="302"/>
      <c r="F39" s="302"/>
      <c r="G39" s="302"/>
      <c r="H39" s="302"/>
      <c r="I39" s="302"/>
      <c r="J39" s="302"/>
      <c r="K39" s="302"/>
      <c r="L39" s="302"/>
      <c r="M39" s="302"/>
      <c r="N39" s="302"/>
      <c r="O39" s="302"/>
      <c r="P39" s="302"/>
      <c r="Q39" s="302"/>
      <c r="R39" s="302"/>
      <c r="S39" s="302"/>
      <c r="T39" s="302"/>
      <c r="U39" s="302"/>
    </row>
    <row r="40" spans="1:24" x14ac:dyDescent="0.4">
      <c r="C40" s="69"/>
      <c r="D40" s="12"/>
      <c r="E40" s="12"/>
      <c r="F40" s="12"/>
      <c r="G40" s="12"/>
      <c r="H40" s="12"/>
      <c r="I40" s="12"/>
      <c r="J40" s="12"/>
      <c r="K40" s="12"/>
      <c r="L40" s="12"/>
      <c r="M40" s="12"/>
    </row>
    <row r="41" spans="1:24" x14ac:dyDescent="0.4">
      <c r="B41" s="274" t="s">
        <v>150</v>
      </c>
      <c r="C41" s="274" t="s">
        <v>573</v>
      </c>
      <c r="D41" s="12"/>
      <c r="E41" s="12"/>
      <c r="F41" s="12"/>
      <c r="G41" s="12"/>
      <c r="H41" s="12"/>
      <c r="I41" s="12"/>
      <c r="J41" s="12"/>
      <c r="K41" s="12"/>
      <c r="L41" s="12"/>
      <c r="M41" s="12"/>
    </row>
    <row r="42" spans="1:24" s="41" customFormat="1" x14ac:dyDescent="0.4">
      <c r="A42" s="2"/>
      <c r="B42" s="274"/>
      <c r="C42" s="101"/>
      <c r="D42" s="12"/>
      <c r="E42" s="12"/>
      <c r="F42" s="12"/>
      <c r="G42" s="12"/>
      <c r="H42" s="12"/>
      <c r="I42" s="12"/>
      <c r="J42" s="12"/>
      <c r="K42" s="12"/>
      <c r="L42" s="12"/>
      <c r="M42" s="12"/>
      <c r="N42" s="2"/>
      <c r="O42" s="2"/>
      <c r="P42" s="2"/>
      <c r="Q42" s="2"/>
      <c r="R42" s="2"/>
      <c r="S42" s="2"/>
      <c r="T42" s="2"/>
      <c r="U42" s="2"/>
      <c r="X42" s="3"/>
    </row>
    <row r="43" spans="1:24" s="41" customFormat="1" ht="60.6" x14ac:dyDescent="0.4">
      <c r="A43" s="2"/>
      <c r="B43" s="73"/>
      <c r="C43" s="244" t="s">
        <v>579</v>
      </c>
      <c r="D43" s="310" t="s">
        <v>76</v>
      </c>
      <c r="E43" s="310" t="s">
        <v>575</v>
      </c>
      <c r="F43" s="310" t="s">
        <v>577</v>
      </c>
      <c r="G43" s="310" t="s">
        <v>576</v>
      </c>
      <c r="H43" s="12"/>
      <c r="I43" s="12"/>
      <c r="J43" s="12"/>
      <c r="K43" s="12"/>
      <c r="L43" s="12"/>
      <c r="M43" s="12"/>
      <c r="N43" s="2"/>
      <c r="O43" s="2"/>
      <c r="P43" s="2"/>
      <c r="Q43" s="2"/>
      <c r="R43" s="2"/>
      <c r="S43" s="2"/>
      <c r="T43" s="2"/>
      <c r="U43" s="2"/>
    </row>
    <row r="44" spans="1:24" s="41" customFormat="1" x14ac:dyDescent="0.4">
      <c r="A44" s="2"/>
      <c r="B44" s="73"/>
      <c r="C44" s="281" t="s">
        <v>574</v>
      </c>
      <c r="D44" s="277"/>
      <c r="E44" s="103"/>
      <c r="F44" s="103"/>
      <c r="G44" s="278"/>
      <c r="H44" s="12"/>
      <c r="I44" s="12"/>
      <c r="J44" s="12"/>
      <c r="K44" s="12"/>
      <c r="L44" s="12"/>
      <c r="M44" s="12"/>
      <c r="N44" s="2"/>
      <c r="O44" s="2"/>
      <c r="P44" s="2"/>
      <c r="Q44" s="2"/>
      <c r="R44" s="2"/>
      <c r="S44" s="2"/>
      <c r="T44" s="2"/>
      <c r="U44" s="2"/>
    </row>
    <row r="45" spans="1:24" x14ac:dyDescent="0.4">
      <c r="C45" s="281" t="s">
        <v>574</v>
      </c>
      <c r="D45" s="277"/>
      <c r="E45" s="103"/>
      <c r="F45" s="103"/>
      <c r="G45" s="278"/>
      <c r="H45" s="12"/>
      <c r="I45" s="12"/>
      <c r="J45" s="12"/>
      <c r="K45" s="12"/>
      <c r="L45" s="12"/>
      <c r="M45" s="12"/>
      <c r="X45" s="41"/>
    </row>
    <row r="46" spans="1:24" x14ac:dyDescent="0.4">
      <c r="C46" s="281" t="s">
        <v>574</v>
      </c>
      <c r="D46" s="277"/>
      <c r="E46" s="103"/>
      <c r="F46" s="103"/>
      <c r="G46" s="278"/>
      <c r="H46" s="12"/>
      <c r="I46" s="12"/>
      <c r="J46" s="12"/>
      <c r="K46" s="12"/>
      <c r="L46" s="12"/>
      <c r="M46" s="12"/>
    </row>
    <row r="47" spans="1:24" x14ac:dyDescent="0.4">
      <c r="C47" s="281" t="s">
        <v>574</v>
      </c>
      <c r="D47" s="277"/>
      <c r="E47" s="103"/>
      <c r="F47" s="103"/>
      <c r="G47" s="278"/>
      <c r="H47" s="12"/>
      <c r="I47" s="12"/>
      <c r="J47" s="12"/>
      <c r="K47" s="12"/>
      <c r="L47" s="12"/>
      <c r="M47" s="12"/>
    </row>
    <row r="48" spans="1:24" x14ac:dyDescent="0.4">
      <c r="C48" s="282" t="s">
        <v>574</v>
      </c>
      <c r="D48" s="279"/>
      <c r="E48" s="106"/>
      <c r="F48" s="106"/>
      <c r="G48" s="280"/>
      <c r="H48" s="12"/>
      <c r="I48" s="12"/>
      <c r="J48" s="12"/>
      <c r="K48" s="12"/>
      <c r="L48" s="12"/>
      <c r="M48" s="12"/>
    </row>
    <row r="49" spans="2:21" x14ac:dyDescent="0.4">
      <c r="C49" s="275" t="s">
        <v>138</v>
      </c>
      <c r="D49" s="276">
        <f>SUM(D44:D48)</f>
        <v>0</v>
      </c>
    </row>
    <row r="50" spans="2:21" x14ac:dyDescent="0.4">
      <c r="C50" s="115"/>
      <c r="D50" s="12"/>
      <c r="E50" s="12"/>
      <c r="F50" s="12"/>
      <c r="G50" s="12"/>
      <c r="H50" s="12"/>
      <c r="I50" s="12"/>
      <c r="J50" s="12"/>
      <c r="K50" s="12"/>
      <c r="L50" s="12"/>
      <c r="M50" s="12"/>
    </row>
    <row r="51" spans="2:21" x14ac:dyDescent="0.4">
      <c r="B51" s="274" t="s">
        <v>151</v>
      </c>
      <c r="C51" s="283" t="s">
        <v>580</v>
      </c>
      <c r="D51" s="13"/>
      <c r="E51" s="12"/>
      <c r="F51" s="12"/>
      <c r="G51" s="12"/>
      <c r="H51" s="12"/>
      <c r="I51" s="12"/>
      <c r="J51" s="12"/>
      <c r="K51" s="12"/>
      <c r="L51" s="12"/>
      <c r="M51" s="12"/>
    </row>
    <row r="52" spans="2:21" x14ac:dyDescent="0.4">
      <c r="C52" s="69"/>
      <c r="D52" s="12"/>
      <c r="E52" s="12"/>
      <c r="F52" s="12"/>
      <c r="G52" s="12"/>
      <c r="H52" s="12"/>
      <c r="I52" s="12"/>
      <c r="J52" s="12"/>
      <c r="K52" s="12"/>
      <c r="L52" s="12"/>
      <c r="M52" s="12"/>
    </row>
    <row r="53" spans="2:21" x14ac:dyDescent="0.4">
      <c r="C53" s="73"/>
      <c r="D53" s="12"/>
      <c r="E53" s="12"/>
      <c r="F53" s="12"/>
      <c r="G53" s="12"/>
      <c r="H53" s="12"/>
      <c r="I53" s="12"/>
      <c r="J53" s="12"/>
      <c r="K53" s="12"/>
      <c r="L53" s="12"/>
      <c r="M53" s="12"/>
    </row>
    <row r="54" spans="2:21" x14ac:dyDescent="0.4">
      <c r="B54" s="302" t="s">
        <v>512</v>
      </c>
      <c r="C54" s="302"/>
      <c r="D54" s="302"/>
      <c r="E54" s="302"/>
      <c r="F54" s="302"/>
      <c r="G54" s="302"/>
      <c r="H54" s="302"/>
      <c r="I54" s="302"/>
      <c r="J54" s="302"/>
      <c r="K54" s="302"/>
      <c r="L54" s="302"/>
      <c r="M54" s="302"/>
      <c r="N54" s="302"/>
      <c r="O54" s="302"/>
      <c r="P54" s="302"/>
      <c r="Q54" s="302"/>
      <c r="R54" s="302"/>
      <c r="S54" s="302"/>
      <c r="T54" s="302"/>
      <c r="U54" s="302"/>
    </row>
    <row r="55" spans="2:21" x14ac:dyDescent="0.4">
      <c r="C55" s="112"/>
      <c r="D55" s="67"/>
      <c r="E55" s="67"/>
      <c r="F55" s="67"/>
      <c r="G55" s="67"/>
      <c r="H55" s="67"/>
      <c r="I55" s="67"/>
      <c r="J55" s="67"/>
      <c r="K55" s="67"/>
      <c r="L55" s="67"/>
      <c r="M55" s="12"/>
    </row>
    <row r="56" spans="2:21" x14ac:dyDescent="0.4">
      <c r="B56" s="73" t="s">
        <v>195</v>
      </c>
      <c r="C56" s="73" t="s">
        <v>304</v>
      </c>
      <c r="D56" s="67"/>
      <c r="E56" s="67"/>
      <c r="F56" s="67"/>
      <c r="G56" s="67"/>
      <c r="H56" s="67"/>
      <c r="I56" s="67"/>
      <c r="J56" s="67"/>
      <c r="K56" s="67"/>
      <c r="L56" s="67"/>
      <c r="M56" s="12"/>
    </row>
    <row r="57" spans="2:21" x14ac:dyDescent="0.4">
      <c r="C57" s="69"/>
      <c r="D57" s="12"/>
      <c r="E57" s="12"/>
      <c r="F57" s="12"/>
      <c r="G57" s="12"/>
      <c r="H57" s="12"/>
      <c r="I57" s="12"/>
      <c r="J57" s="12"/>
      <c r="K57" s="12"/>
      <c r="L57" s="12"/>
      <c r="M57" s="12"/>
    </row>
    <row r="58" spans="2:21" ht="45.6" x14ac:dyDescent="0.4">
      <c r="C58" s="18" t="s">
        <v>595</v>
      </c>
      <c r="D58" s="310" t="s">
        <v>398</v>
      </c>
      <c r="E58" s="310" t="s">
        <v>399</v>
      </c>
      <c r="F58" s="311" t="s">
        <v>305</v>
      </c>
      <c r="G58" s="310" t="s">
        <v>418</v>
      </c>
      <c r="H58" s="310" t="s">
        <v>400</v>
      </c>
      <c r="I58" s="12"/>
      <c r="J58" s="12"/>
      <c r="K58" s="78" t="s">
        <v>410</v>
      </c>
      <c r="L58" s="12"/>
      <c r="M58" s="12"/>
    </row>
    <row r="59" spans="2:21" x14ac:dyDescent="0.4">
      <c r="C59" s="114" t="s">
        <v>404</v>
      </c>
      <c r="D59" s="71"/>
      <c r="E59" s="31"/>
      <c r="F59" s="103"/>
      <c r="G59" s="196">
        <f>E59*F59</f>
        <v>0</v>
      </c>
      <c r="H59" s="32"/>
      <c r="I59" s="12"/>
      <c r="J59" s="12"/>
      <c r="K59" s="298"/>
      <c r="L59" s="298"/>
      <c r="M59" s="298"/>
      <c r="N59" s="298"/>
    </row>
    <row r="60" spans="2:21" x14ac:dyDescent="0.4">
      <c r="C60" s="114" t="s">
        <v>405</v>
      </c>
      <c r="D60" s="71"/>
      <c r="E60" s="31"/>
      <c r="F60" s="103"/>
      <c r="G60" s="196">
        <f>E60*F60</f>
        <v>0</v>
      </c>
      <c r="H60" s="32"/>
      <c r="I60" s="12"/>
      <c r="J60" s="12"/>
      <c r="K60" s="298"/>
      <c r="L60" s="298"/>
      <c r="M60" s="298"/>
      <c r="N60" s="298"/>
    </row>
    <row r="61" spans="2:21" x14ac:dyDescent="0.4">
      <c r="C61" s="114" t="s">
        <v>406</v>
      </c>
      <c r="D61" s="71"/>
      <c r="E61" s="31"/>
      <c r="F61" s="103"/>
      <c r="G61" s="196">
        <f>E61*F61</f>
        <v>0</v>
      </c>
      <c r="H61" s="32"/>
      <c r="I61" s="12"/>
      <c r="J61" s="12"/>
      <c r="K61" s="298"/>
      <c r="L61" s="298"/>
      <c r="M61" s="298"/>
      <c r="N61" s="298"/>
    </row>
    <row r="62" spans="2:21" x14ac:dyDescent="0.4">
      <c r="C62" s="114" t="s">
        <v>407</v>
      </c>
      <c r="D62" s="71"/>
      <c r="E62" s="31"/>
      <c r="F62" s="103"/>
      <c r="G62" s="196">
        <f>E62*F62</f>
        <v>0</v>
      </c>
      <c r="H62" s="304"/>
      <c r="I62" s="12"/>
      <c r="J62" s="12"/>
      <c r="K62" s="298"/>
      <c r="L62" s="298"/>
      <c r="M62" s="298"/>
      <c r="N62" s="298"/>
    </row>
    <row r="63" spans="2:21" x14ac:dyDescent="0.4">
      <c r="C63" s="126" t="s">
        <v>408</v>
      </c>
      <c r="D63" s="123"/>
      <c r="E63" s="105"/>
      <c r="F63" s="106"/>
      <c r="G63" s="205">
        <f>E63*F63</f>
        <v>0</v>
      </c>
      <c r="H63" s="124"/>
      <c r="I63" s="12"/>
      <c r="J63" s="12"/>
      <c r="K63" s="298"/>
      <c r="L63" s="298"/>
      <c r="M63" s="298"/>
      <c r="N63" s="298"/>
    </row>
    <row r="64" spans="2:21" x14ac:dyDescent="0.4">
      <c r="C64" s="114" t="s">
        <v>401</v>
      </c>
      <c r="D64" s="12"/>
      <c r="E64" s="206">
        <f>SUM(E59:E63)</f>
        <v>0</v>
      </c>
      <c r="F64" s="196" t="e">
        <f>G64/E64</f>
        <v>#DIV/0!</v>
      </c>
      <c r="G64" s="196">
        <f>SUM(G59:G63)</f>
        <v>0</v>
      </c>
      <c r="H64" s="12"/>
      <c r="I64" s="12"/>
      <c r="J64" s="12"/>
      <c r="K64" s="12"/>
      <c r="L64" s="12"/>
      <c r="M64" s="12"/>
    </row>
    <row r="65" spans="2:21" x14ac:dyDescent="0.4">
      <c r="C65" s="69"/>
      <c r="D65" s="12"/>
      <c r="E65" s="12"/>
      <c r="F65" s="12"/>
      <c r="G65" s="12"/>
      <c r="H65" s="12"/>
      <c r="I65" s="12"/>
      <c r="J65" s="12"/>
      <c r="K65" s="12"/>
      <c r="L65" s="12"/>
      <c r="M65" s="12"/>
    </row>
    <row r="66" spans="2:21" x14ac:dyDescent="0.4">
      <c r="B66" s="302" t="s">
        <v>513</v>
      </c>
      <c r="C66" s="302"/>
      <c r="D66" s="302"/>
      <c r="E66" s="302"/>
      <c r="F66" s="302"/>
      <c r="G66" s="302"/>
      <c r="H66" s="302"/>
      <c r="I66" s="302"/>
      <c r="J66" s="302"/>
      <c r="K66" s="302"/>
      <c r="L66" s="302"/>
      <c r="M66" s="302"/>
      <c r="N66" s="302"/>
      <c r="O66" s="302"/>
      <c r="P66" s="302"/>
      <c r="Q66" s="302"/>
      <c r="R66" s="302"/>
      <c r="S66" s="302"/>
      <c r="T66" s="302"/>
      <c r="U66" s="302"/>
    </row>
    <row r="67" spans="2:21" x14ac:dyDescent="0.4">
      <c r="N67" s="12"/>
      <c r="O67" s="12"/>
      <c r="P67" s="12"/>
      <c r="Q67" s="12"/>
      <c r="R67" s="12"/>
      <c r="S67" s="12"/>
      <c r="T67" s="12"/>
      <c r="U67" s="12"/>
    </row>
    <row r="68" spans="2:21" x14ac:dyDescent="0.4">
      <c r="B68" s="73" t="s">
        <v>150</v>
      </c>
      <c r="C68" s="73" t="s">
        <v>196</v>
      </c>
      <c r="D68" s="12"/>
      <c r="E68" s="12"/>
      <c r="F68" s="12"/>
      <c r="G68" s="12"/>
      <c r="H68" s="12"/>
      <c r="I68" s="12"/>
      <c r="J68" s="12"/>
      <c r="K68" s="12"/>
      <c r="L68" s="12"/>
      <c r="M68" s="12"/>
    </row>
    <row r="69" spans="2:21" x14ac:dyDescent="0.4">
      <c r="C69" s="73"/>
      <c r="D69" s="12"/>
      <c r="E69" s="12"/>
      <c r="F69" s="12"/>
      <c r="G69" s="12"/>
      <c r="H69" s="12"/>
      <c r="I69" s="12"/>
      <c r="J69" s="12"/>
      <c r="K69" s="12"/>
      <c r="L69" s="12"/>
      <c r="M69" s="12"/>
    </row>
    <row r="70" spans="2:21" ht="45.6" x14ac:dyDescent="0.4">
      <c r="C70" s="69"/>
      <c r="D70" s="129" t="s">
        <v>402</v>
      </c>
      <c r="E70" s="129" t="s">
        <v>403</v>
      </c>
      <c r="F70" s="12"/>
      <c r="G70" s="12"/>
      <c r="H70" s="12"/>
      <c r="I70" s="12"/>
      <c r="J70" s="12"/>
      <c r="K70" s="78" t="s">
        <v>411</v>
      </c>
      <c r="L70" s="12"/>
      <c r="M70" s="12"/>
    </row>
    <row r="71" spans="2:21" x14ac:dyDescent="0.4">
      <c r="C71" s="120" t="s">
        <v>197</v>
      </c>
      <c r="D71" s="31"/>
      <c r="E71" s="128"/>
      <c r="F71" s="12"/>
      <c r="G71" s="12"/>
      <c r="H71" s="12"/>
      <c r="I71" s="12"/>
      <c r="J71" s="12"/>
      <c r="K71" s="298"/>
      <c r="L71" s="300"/>
      <c r="M71" s="300"/>
      <c r="N71" s="300"/>
    </row>
    <row r="72" spans="2:21" x14ac:dyDescent="0.4">
      <c r="C72" s="122" t="s">
        <v>198</v>
      </c>
      <c r="D72" s="105"/>
      <c r="E72" s="106"/>
      <c r="F72" s="12"/>
      <c r="G72" s="12"/>
      <c r="H72" s="12"/>
      <c r="I72" s="12"/>
      <c r="J72" s="12"/>
      <c r="K72" s="300"/>
      <c r="L72" s="300"/>
      <c r="M72" s="300"/>
      <c r="N72" s="300"/>
    </row>
    <row r="73" spans="2:21" x14ac:dyDescent="0.4">
      <c r="C73" s="114" t="s">
        <v>409</v>
      </c>
      <c r="D73" s="206">
        <f>SUM(D71:D72)</f>
        <v>0</v>
      </c>
      <c r="E73" s="196">
        <f>SUM(E71:E72)*D73</f>
        <v>0</v>
      </c>
      <c r="F73" s="12"/>
      <c r="G73" s="12"/>
      <c r="H73" s="12"/>
      <c r="I73" s="12"/>
      <c r="J73" s="12"/>
      <c r="K73" s="300"/>
      <c r="L73" s="300"/>
      <c r="M73" s="300"/>
      <c r="N73" s="300"/>
    </row>
    <row r="74" spans="2:21" x14ac:dyDescent="0.4">
      <c r="C74" s="2"/>
      <c r="F74" s="12"/>
      <c r="G74" s="12"/>
      <c r="H74" s="12"/>
      <c r="I74" s="12"/>
      <c r="J74" s="12"/>
      <c r="K74" s="300"/>
      <c r="L74" s="300"/>
      <c r="M74" s="300"/>
      <c r="N74" s="300"/>
    </row>
    <row r="75" spans="2:21" x14ac:dyDescent="0.4">
      <c r="C75" s="120" t="s">
        <v>199</v>
      </c>
      <c r="D75" s="207" t="str">
        <f>(IFERROR(D73/D31,"-"))</f>
        <v>-</v>
      </c>
      <c r="F75" s="12"/>
      <c r="G75" s="12"/>
      <c r="H75" s="12"/>
      <c r="I75" s="12"/>
      <c r="J75" s="12"/>
      <c r="K75" s="300"/>
      <c r="L75" s="300"/>
      <c r="M75" s="300"/>
      <c r="N75" s="300"/>
    </row>
    <row r="76" spans="2:21" x14ac:dyDescent="0.4">
      <c r="C76" s="69"/>
      <c r="D76" s="12"/>
      <c r="E76" s="12"/>
      <c r="F76" s="12"/>
      <c r="G76" s="12"/>
      <c r="H76" s="12"/>
      <c r="I76" s="12"/>
      <c r="J76" s="12"/>
      <c r="K76" s="12"/>
      <c r="L76" s="12"/>
      <c r="M76" s="12"/>
    </row>
    <row r="77" spans="2:21" ht="18.600000000000001" x14ac:dyDescent="0.4">
      <c r="C77" s="92" t="s">
        <v>484</v>
      </c>
      <c r="D77" s="35"/>
      <c r="E77" s="35"/>
      <c r="F77" s="12"/>
      <c r="G77" s="12"/>
      <c r="H77" s="12"/>
      <c r="I77" s="12"/>
      <c r="J77" s="12"/>
      <c r="K77" s="12"/>
      <c r="L77" s="12"/>
      <c r="M77" s="12"/>
    </row>
    <row r="78" spans="2:21" x14ac:dyDescent="0.4">
      <c r="C78" s="69"/>
      <c r="D78" s="12"/>
      <c r="E78" s="12"/>
      <c r="F78" s="12"/>
      <c r="G78" s="12"/>
      <c r="H78" s="12"/>
      <c r="I78" s="12"/>
      <c r="J78" s="12"/>
      <c r="K78" s="12"/>
      <c r="L78" s="12"/>
      <c r="M78" s="12"/>
    </row>
    <row r="79" spans="2:21" x14ac:dyDescent="0.4">
      <c r="C79" s="121"/>
      <c r="D79" s="12"/>
      <c r="E79" s="12"/>
      <c r="F79" s="12"/>
      <c r="G79" s="12"/>
      <c r="H79" s="12"/>
      <c r="I79" s="12"/>
      <c r="J79" s="12"/>
      <c r="K79" s="12"/>
      <c r="L79" s="12"/>
      <c r="M79" s="12"/>
    </row>
    <row r="88" spans="7:7" x14ac:dyDescent="0.4">
      <c r="G88" s="189"/>
    </row>
  </sheetData>
  <phoneticPr fontId="12" type="noConversion"/>
  <pageMargins left="0.7" right="0.7" top="0.75" bottom="0.75" header="0.3" footer="0.3"/>
  <pageSetup orientation="portrait" r:id="rId1"/>
  <drawing r:id="rId2"/>
  <tableParts count="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7F54A9-1D3A-4432-98FF-B7423810F06E}">
          <x14:formula1>
            <xm:f>'89. Administrative'!$I$2:$I$8</xm:f>
          </x14:formula1>
          <xm:sqref>D59:D63</xm:sqref>
        </x14:dataValidation>
        <x14:dataValidation type="list" allowBlank="1" showInputMessage="1" showErrorMessage="1" xr:uid="{16479D92-A946-4C40-AD53-0B79410DB7A8}">
          <x14:formula1>
            <xm:f>'89. Administrative'!$I$10:$I$12</xm:f>
          </x14:formula1>
          <xm:sqref>D51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66B1B-A867-4ECA-B2C1-AEBF36259E91}">
  <sheetPr codeName="Sheet9">
    <tabColor theme="0"/>
  </sheetPr>
  <dimension ref="A1:S83"/>
  <sheetViews>
    <sheetView workbookViewId="0">
      <selection activeCell="R27" sqref="R27"/>
    </sheetView>
  </sheetViews>
  <sheetFormatPr defaultColWidth="9.21875" defaultRowHeight="16.8" x14ac:dyDescent="0.4"/>
  <cols>
    <col min="1" max="1" width="4.44140625" style="2" customWidth="1"/>
    <col min="2" max="2" width="4.21875" style="73" customWidth="1"/>
    <col min="3" max="3" width="46.77734375" style="2" customWidth="1"/>
    <col min="4" max="4" width="6.5546875" style="2" customWidth="1"/>
    <col min="5" max="5" width="16.5546875" style="2" customWidth="1"/>
    <col min="6" max="6" width="3.44140625" style="2" customWidth="1"/>
    <col min="7" max="11" width="14.21875" style="2" customWidth="1"/>
    <col min="12" max="16384" width="9.21875" style="2"/>
  </cols>
  <sheetData>
    <row r="1" spans="1:17" x14ac:dyDescent="0.4">
      <c r="A1" s="301" t="s">
        <v>593</v>
      </c>
    </row>
    <row r="3" spans="1:17" ht="24" x14ac:dyDescent="0.5">
      <c r="C3" s="1" t="s">
        <v>88</v>
      </c>
      <c r="D3" s="1"/>
    </row>
    <row r="4" spans="1:17" x14ac:dyDescent="0.4">
      <c r="C4" s="18" t="s">
        <v>201</v>
      </c>
    </row>
    <row r="5" spans="1:17" x14ac:dyDescent="0.4">
      <c r="C5" s="78" t="s">
        <v>478</v>
      </c>
    </row>
    <row r="7" spans="1:17" x14ac:dyDescent="0.4">
      <c r="C7" s="12"/>
      <c r="D7" s="12"/>
      <c r="E7" s="12"/>
    </row>
    <row r="8" spans="1:17" ht="16.5" customHeight="1" x14ac:dyDescent="0.4">
      <c r="C8" s="18"/>
      <c r="D8" s="91" t="s">
        <v>599</v>
      </c>
      <c r="E8" s="306"/>
      <c r="F8" s="306"/>
      <c r="G8" s="306"/>
      <c r="H8" s="306"/>
      <c r="I8" s="306"/>
      <c r="J8" s="306"/>
      <c r="K8" s="306"/>
      <c r="L8" s="18"/>
      <c r="M8" s="18"/>
    </row>
    <row r="9" spans="1:17" x14ac:dyDescent="0.4">
      <c r="C9" s="12"/>
      <c r="D9" s="91"/>
      <c r="E9" s="306"/>
      <c r="F9" s="306"/>
      <c r="G9" s="306"/>
      <c r="H9" s="306"/>
      <c r="I9" s="306"/>
      <c r="J9" s="306"/>
      <c r="K9" s="306"/>
    </row>
    <row r="10" spans="1:17" x14ac:dyDescent="0.4">
      <c r="C10" s="12"/>
      <c r="D10" s="91" t="s">
        <v>597</v>
      </c>
      <c r="E10" s="306"/>
      <c r="F10" s="306"/>
      <c r="G10" s="306"/>
      <c r="H10" s="306"/>
      <c r="I10" s="306"/>
      <c r="J10" s="306"/>
      <c r="K10" s="306"/>
    </row>
    <row r="11" spans="1:17" x14ac:dyDescent="0.4">
      <c r="C11" s="12"/>
      <c r="D11" s="91"/>
      <c r="E11" s="306"/>
      <c r="F11" s="306"/>
      <c r="G11" s="306"/>
      <c r="H11" s="306"/>
      <c r="I11" s="306"/>
      <c r="J11" s="306"/>
      <c r="K11" s="306"/>
    </row>
    <row r="12" spans="1:17" x14ac:dyDescent="0.4">
      <c r="C12" s="12"/>
      <c r="D12" s="91" t="s">
        <v>603</v>
      </c>
      <c r="E12" s="306"/>
      <c r="F12" s="306"/>
      <c r="G12" s="306"/>
      <c r="H12" s="306"/>
      <c r="I12" s="306"/>
      <c r="J12" s="306"/>
      <c r="K12" s="306"/>
    </row>
    <row r="13" spans="1:17" x14ac:dyDescent="0.4">
      <c r="C13" s="12"/>
      <c r="D13" s="306"/>
      <c r="E13" s="306"/>
      <c r="F13" s="306"/>
      <c r="G13" s="306"/>
      <c r="H13" s="306"/>
      <c r="I13" s="306"/>
      <c r="J13" s="306"/>
      <c r="K13" s="306"/>
    </row>
    <row r="14" spans="1:17" x14ac:dyDescent="0.4">
      <c r="C14" s="12"/>
      <c r="D14" s="12"/>
      <c r="E14" s="12"/>
    </row>
    <row r="15" spans="1:17" x14ac:dyDescent="0.4">
      <c r="Q15" s="308" t="s">
        <v>607</v>
      </c>
    </row>
    <row r="16" spans="1:17" x14ac:dyDescent="0.4">
      <c r="B16" s="302" t="s">
        <v>503</v>
      </c>
      <c r="C16" s="302"/>
      <c r="D16" s="302"/>
      <c r="E16" s="302"/>
      <c r="F16" s="302"/>
      <c r="G16" s="302"/>
      <c r="H16" s="302"/>
      <c r="I16" s="302"/>
      <c r="J16" s="302"/>
      <c r="K16" s="302"/>
      <c r="L16" s="302"/>
      <c r="M16" s="302"/>
      <c r="N16" s="302"/>
      <c r="O16" s="302"/>
      <c r="P16" s="302"/>
      <c r="Q16" s="302"/>
    </row>
    <row r="18" spans="2:18" x14ac:dyDescent="0.4">
      <c r="B18" s="73" t="s">
        <v>150</v>
      </c>
      <c r="C18" s="60" t="s">
        <v>294</v>
      </c>
    </row>
    <row r="20" spans="2:18" x14ac:dyDescent="0.4">
      <c r="C20" s="46" t="s">
        <v>419</v>
      </c>
      <c r="D20" s="137"/>
      <c r="E20" s="137" t="s">
        <v>74</v>
      </c>
      <c r="F20" s="137"/>
      <c r="G20" s="137">
        <f>YEAR('04. Project Timeline'!D34)</f>
        <v>1900</v>
      </c>
      <c r="H20" s="137">
        <f>G20+1</f>
        <v>1901</v>
      </c>
      <c r="I20" s="137">
        <f t="shared" ref="I20:K20" si="0">H20+1</f>
        <v>1902</v>
      </c>
      <c r="J20" s="137">
        <f t="shared" si="0"/>
        <v>1903</v>
      </c>
      <c r="K20" s="137">
        <f t="shared" si="0"/>
        <v>1904</v>
      </c>
      <c r="L20" s="12"/>
      <c r="M20" s="41" t="s">
        <v>136</v>
      </c>
    </row>
    <row r="21" spans="2:18" x14ac:dyDescent="0.4">
      <c r="C21" s="61" t="s">
        <v>240</v>
      </c>
      <c r="D21" s="12"/>
      <c r="E21" s="149"/>
      <c r="F21" s="27"/>
      <c r="G21" s="191">
        <f>'08. Set Asides and Revenues'!D35*12</f>
        <v>0</v>
      </c>
      <c r="H21" s="191">
        <f>G21*(1+$E$21)</f>
        <v>0</v>
      </c>
      <c r="I21" s="191">
        <f t="shared" ref="I21:K21" si="1">H21*(1+$E$21)</f>
        <v>0</v>
      </c>
      <c r="J21" s="191">
        <f t="shared" si="1"/>
        <v>0</v>
      </c>
      <c r="K21" s="191">
        <f t="shared" si="1"/>
        <v>0</v>
      </c>
      <c r="L21" s="12"/>
      <c r="M21" s="298"/>
      <c r="N21" s="300"/>
      <c r="O21" s="300"/>
      <c r="P21" s="300"/>
      <c r="Q21" s="300"/>
    </row>
    <row r="22" spans="2:18" x14ac:dyDescent="0.4">
      <c r="C22" s="61" t="s">
        <v>241</v>
      </c>
      <c r="D22" s="12"/>
      <c r="E22" s="149"/>
      <c r="F22" s="27"/>
      <c r="G22" s="191">
        <f>'08. Set Asides and Revenues'!G64*12</f>
        <v>0</v>
      </c>
      <c r="H22" s="191">
        <f>G22*(1+$E$22)</f>
        <v>0</v>
      </c>
      <c r="I22" s="191">
        <f t="shared" ref="I22:K22" si="2">H22*(1+$E$22)</f>
        <v>0</v>
      </c>
      <c r="J22" s="191">
        <f t="shared" si="2"/>
        <v>0</v>
      </c>
      <c r="K22" s="191">
        <f t="shared" si="2"/>
        <v>0</v>
      </c>
      <c r="L22" s="12"/>
      <c r="M22" s="300"/>
      <c r="N22" s="300"/>
      <c r="O22" s="300"/>
      <c r="P22" s="300"/>
      <c r="Q22" s="300"/>
    </row>
    <row r="23" spans="2:18" x14ac:dyDescent="0.4">
      <c r="C23" s="61" t="s">
        <v>242</v>
      </c>
      <c r="D23" s="12"/>
      <c r="E23" s="148"/>
      <c r="F23" s="27"/>
      <c r="G23" s="191">
        <f>'08. Set Asides and Revenues'!E73*12</f>
        <v>0</v>
      </c>
      <c r="H23" s="191">
        <f>G23*(1+$E$23)</f>
        <v>0</v>
      </c>
      <c r="I23" s="191">
        <f t="shared" ref="I23:K23" si="3">H23*(1+$E$23)</f>
        <v>0</v>
      </c>
      <c r="J23" s="191">
        <f t="shared" si="3"/>
        <v>0</v>
      </c>
      <c r="K23" s="191">
        <f t="shared" si="3"/>
        <v>0</v>
      </c>
      <c r="L23" s="12"/>
      <c r="M23" s="300"/>
      <c r="N23" s="300"/>
      <c r="O23" s="300"/>
      <c r="P23" s="300"/>
      <c r="Q23" s="300"/>
    </row>
    <row r="24" spans="2:18" x14ac:dyDescent="0.4">
      <c r="C24" s="296" t="s">
        <v>84</v>
      </c>
      <c r="D24" s="12"/>
      <c r="E24" s="148"/>
      <c r="F24" s="27"/>
      <c r="G24" s="25"/>
      <c r="H24" s="191">
        <f t="shared" ref="H24:H25" si="4">G24*(1+$E$23)</f>
        <v>0</v>
      </c>
      <c r="I24" s="191">
        <f t="shared" ref="I24:I25" si="5">H24*(1+$E$23)</f>
        <v>0</v>
      </c>
      <c r="J24" s="191">
        <f t="shared" ref="J24:J25" si="6">I24*(1+$E$23)</f>
        <v>0</v>
      </c>
      <c r="K24" s="191">
        <f t="shared" ref="K24:K25" si="7">J24*(1+$E$23)</f>
        <v>0</v>
      </c>
      <c r="L24" s="12"/>
      <c r="M24" s="300"/>
      <c r="N24" s="300"/>
      <c r="O24" s="300"/>
      <c r="P24" s="300"/>
      <c r="Q24" s="300"/>
    </row>
    <row r="25" spans="2:18" x14ac:dyDescent="0.4">
      <c r="C25" s="297" t="s">
        <v>84</v>
      </c>
      <c r="D25" s="137"/>
      <c r="E25" s="150"/>
      <c r="F25" s="138"/>
      <c r="G25" s="139"/>
      <c r="H25" s="209">
        <f t="shared" si="4"/>
        <v>0</v>
      </c>
      <c r="I25" s="209">
        <f t="shared" si="5"/>
        <v>0</v>
      </c>
      <c r="J25" s="209">
        <f t="shared" si="6"/>
        <v>0</v>
      </c>
      <c r="K25" s="209">
        <f t="shared" si="7"/>
        <v>0</v>
      </c>
      <c r="L25" s="12"/>
      <c r="M25" s="300"/>
      <c r="N25" s="300"/>
      <c r="O25" s="300"/>
      <c r="P25" s="300"/>
      <c r="Q25" s="300"/>
    </row>
    <row r="26" spans="2:18" x14ac:dyDescent="0.4">
      <c r="C26" s="60" t="s">
        <v>243</v>
      </c>
      <c r="D26" s="12"/>
      <c r="E26" s="12"/>
      <c r="F26" s="12"/>
      <c r="G26" s="208">
        <f>SUM(G21:G25)</f>
        <v>0</v>
      </c>
      <c r="H26" s="208">
        <f>SUM(H21:H25)</f>
        <v>0</v>
      </c>
      <c r="I26" s="208">
        <f>SUM(I21:I25)</f>
        <v>0</v>
      </c>
      <c r="J26" s="208">
        <f>SUM(J21:J25)</f>
        <v>0</v>
      </c>
      <c r="K26" s="208">
        <f>SUM(K21:K25)</f>
        <v>0</v>
      </c>
      <c r="L26" s="12"/>
      <c r="M26" s="12"/>
    </row>
    <row r="27" spans="2:18" x14ac:dyDescent="0.4">
      <c r="C27" s="12"/>
      <c r="D27" s="12"/>
      <c r="E27" s="12"/>
      <c r="F27" s="12"/>
      <c r="G27" s="12"/>
      <c r="H27" s="12"/>
      <c r="I27" s="12"/>
      <c r="J27" s="12"/>
      <c r="K27" s="12"/>
      <c r="L27" s="12"/>
      <c r="M27" s="12"/>
      <c r="N27" s="12"/>
      <c r="R27" s="12"/>
    </row>
    <row r="28" spans="2:18" x14ac:dyDescent="0.4">
      <c r="C28" s="46" t="s">
        <v>244</v>
      </c>
      <c r="D28" s="137"/>
      <c r="E28" s="140"/>
      <c r="F28" s="137"/>
      <c r="G28" s="137">
        <f>G20</f>
        <v>1900</v>
      </c>
      <c r="H28" s="137">
        <f>G28+1</f>
        <v>1901</v>
      </c>
      <c r="I28" s="137">
        <f t="shared" ref="I28:K28" si="8">H28+1</f>
        <v>1902</v>
      </c>
      <c r="J28" s="137">
        <f t="shared" si="8"/>
        <v>1903</v>
      </c>
      <c r="K28" s="137">
        <f t="shared" si="8"/>
        <v>1904</v>
      </c>
      <c r="L28" s="12"/>
      <c r="M28" s="12"/>
    </row>
    <row r="29" spans="2:18" x14ac:dyDescent="0.4">
      <c r="C29" s="145" t="s">
        <v>420</v>
      </c>
      <c r="D29" s="12"/>
      <c r="F29" s="12"/>
      <c r="G29" s="39"/>
      <c r="H29" s="26"/>
      <c r="I29" s="26"/>
      <c r="J29" s="26"/>
      <c r="K29" s="26"/>
      <c r="L29" s="12"/>
      <c r="M29" s="41" t="s">
        <v>136</v>
      </c>
    </row>
    <row r="30" spans="2:18" x14ac:dyDescent="0.4">
      <c r="C30" s="80" t="s">
        <v>421</v>
      </c>
      <c r="D30" s="12"/>
      <c r="F30" s="27"/>
      <c r="G30" s="191">
        <f>-G21*$G$29</f>
        <v>0</v>
      </c>
      <c r="H30" s="191">
        <f>-H21*$H$29</f>
        <v>0</v>
      </c>
      <c r="I30" s="191">
        <f>-I21*$I$29</f>
        <v>0</v>
      </c>
      <c r="J30" s="191">
        <f>-J21*$J$29</f>
        <v>0</v>
      </c>
      <c r="K30" s="191">
        <f>-K21*$K$29</f>
        <v>0</v>
      </c>
      <c r="L30" s="12"/>
      <c r="M30" s="298"/>
      <c r="N30" s="300"/>
      <c r="O30" s="300"/>
      <c r="P30" s="300"/>
      <c r="Q30" s="300"/>
    </row>
    <row r="31" spans="2:18" x14ac:dyDescent="0.4">
      <c r="C31" s="145" t="s">
        <v>534</v>
      </c>
      <c r="D31" s="12"/>
      <c r="F31" s="27"/>
      <c r="G31" s="39"/>
      <c r="H31" s="26"/>
      <c r="I31" s="26"/>
      <c r="J31" s="26"/>
      <c r="K31" s="26"/>
      <c r="L31" s="12"/>
      <c r="M31" s="298"/>
      <c r="N31" s="300"/>
      <c r="O31" s="300"/>
      <c r="P31" s="300"/>
      <c r="Q31" s="300"/>
    </row>
    <row r="32" spans="2:18" x14ac:dyDescent="0.4">
      <c r="C32" s="80" t="s">
        <v>422</v>
      </c>
      <c r="D32" s="12"/>
      <c r="F32" s="27"/>
      <c r="G32" s="191">
        <f>-G22*G31</f>
        <v>0</v>
      </c>
      <c r="H32" s="191">
        <f t="shared" ref="H32:J32" si="9">-H22*H31</f>
        <v>0</v>
      </c>
      <c r="I32" s="191">
        <f t="shared" si="9"/>
        <v>0</v>
      </c>
      <c r="J32" s="191">
        <f t="shared" si="9"/>
        <v>0</v>
      </c>
      <c r="K32" s="191">
        <f>-K22*K31</f>
        <v>0</v>
      </c>
      <c r="L32" s="12"/>
      <c r="M32" s="300"/>
      <c r="N32" s="300"/>
      <c r="O32" s="300"/>
      <c r="P32" s="300"/>
      <c r="Q32" s="300"/>
    </row>
    <row r="33" spans="2:17" x14ac:dyDescent="0.4">
      <c r="C33" s="145" t="s">
        <v>423</v>
      </c>
      <c r="D33" s="12"/>
      <c r="F33" s="27"/>
      <c r="G33" s="39"/>
      <c r="H33" s="26"/>
      <c r="I33" s="26"/>
      <c r="J33" s="26"/>
      <c r="K33" s="26"/>
      <c r="L33" s="12"/>
      <c r="M33" s="300"/>
      <c r="N33" s="300"/>
      <c r="O33" s="300"/>
      <c r="P33" s="300"/>
      <c r="Q33" s="300"/>
    </row>
    <row r="34" spans="2:17" x14ac:dyDescent="0.4">
      <c r="C34" s="80" t="s">
        <v>424</v>
      </c>
      <c r="D34" s="12"/>
      <c r="F34" s="143"/>
      <c r="G34" s="191">
        <f>-G23*G33</f>
        <v>0</v>
      </c>
      <c r="H34" s="191">
        <f t="shared" ref="H34:K34" si="10">-H23*H33</f>
        <v>0</v>
      </c>
      <c r="I34" s="191">
        <f t="shared" si="10"/>
        <v>0</v>
      </c>
      <c r="J34" s="191">
        <f t="shared" si="10"/>
        <v>0</v>
      </c>
      <c r="K34" s="191">
        <f t="shared" si="10"/>
        <v>0</v>
      </c>
      <c r="L34" s="12"/>
      <c r="M34" s="300"/>
      <c r="N34" s="300"/>
      <c r="O34" s="300"/>
      <c r="P34" s="300"/>
      <c r="Q34" s="300"/>
    </row>
    <row r="35" spans="2:17" x14ac:dyDescent="0.4">
      <c r="C35" s="145" t="s">
        <v>425</v>
      </c>
      <c r="D35" s="12"/>
      <c r="F35" s="143"/>
      <c r="G35" s="39"/>
      <c r="H35" s="26"/>
      <c r="I35" s="26"/>
      <c r="J35" s="26"/>
      <c r="K35" s="26"/>
      <c r="L35" s="12"/>
      <c r="M35" s="300"/>
      <c r="N35" s="300"/>
      <c r="O35" s="300"/>
      <c r="P35" s="300"/>
      <c r="Q35" s="300"/>
    </row>
    <row r="36" spans="2:17" x14ac:dyDescent="0.4">
      <c r="C36" s="144" t="s">
        <v>426</v>
      </c>
      <c r="D36" s="137"/>
      <c r="E36" s="140"/>
      <c r="F36" s="138"/>
      <c r="G36" s="209">
        <f>-(G24+G25)*G35</f>
        <v>0</v>
      </c>
      <c r="H36" s="209">
        <f t="shared" ref="H36:K36" si="11">-(H24+H25)*H35</f>
        <v>0</v>
      </c>
      <c r="I36" s="209">
        <f t="shared" si="11"/>
        <v>0</v>
      </c>
      <c r="J36" s="209">
        <f t="shared" si="11"/>
        <v>0</v>
      </c>
      <c r="K36" s="209">
        <f t="shared" si="11"/>
        <v>0</v>
      </c>
      <c r="L36" s="12"/>
      <c r="M36" s="300"/>
      <c r="N36" s="300"/>
      <c r="O36" s="300"/>
      <c r="P36" s="300"/>
      <c r="Q36" s="300"/>
    </row>
    <row r="37" spans="2:17" x14ac:dyDescent="0.4">
      <c r="C37" s="141" t="s">
        <v>245</v>
      </c>
      <c r="D37" s="12"/>
      <c r="F37" s="12"/>
      <c r="G37" s="208">
        <f>SUM(G30:G34)</f>
        <v>0</v>
      </c>
      <c r="H37" s="208">
        <f t="shared" ref="H37:J37" si="12">SUM(H32:H34)</f>
        <v>0</v>
      </c>
      <c r="I37" s="208">
        <f t="shared" si="12"/>
        <v>0</v>
      </c>
      <c r="J37" s="208">
        <f t="shared" si="12"/>
        <v>0</v>
      </c>
      <c r="K37" s="208">
        <f>SUM(K32:K34)</f>
        <v>0</v>
      </c>
      <c r="L37" s="12"/>
      <c r="M37" s="300"/>
      <c r="N37" s="300"/>
      <c r="O37" s="300"/>
      <c r="P37" s="300"/>
      <c r="Q37" s="300"/>
    </row>
    <row r="38" spans="2:17" x14ac:dyDescent="0.4">
      <c r="C38" s="141"/>
      <c r="D38" s="12"/>
      <c r="F38" s="12"/>
      <c r="G38" s="142"/>
      <c r="H38" s="142"/>
      <c r="I38" s="142"/>
      <c r="J38" s="142"/>
      <c r="K38" s="142"/>
      <c r="L38" s="12"/>
      <c r="M38" s="12"/>
    </row>
    <row r="39" spans="2:17" x14ac:dyDescent="0.4">
      <c r="C39" s="18" t="s">
        <v>427</v>
      </c>
      <c r="D39" s="12"/>
      <c r="E39" s="12"/>
      <c r="F39" s="12"/>
      <c r="G39" s="210">
        <f>G26+G37</f>
        <v>0</v>
      </c>
      <c r="H39" s="210">
        <f>H26+H37</f>
        <v>0</v>
      </c>
      <c r="I39" s="210">
        <f>I26+I37</f>
        <v>0</v>
      </c>
      <c r="J39" s="210">
        <f>J26+J37</f>
        <v>0</v>
      </c>
      <c r="K39" s="210">
        <f>K26+K37</f>
        <v>0</v>
      </c>
      <c r="L39" s="12"/>
      <c r="M39" s="12"/>
    </row>
    <row r="40" spans="2:17" x14ac:dyDescent="0.4">
      <c r="C40" s="12"/>
      <c r="D40" s="12"/>
      <c r="E40" s="12"/>
      <c r="F40" s="12"/>
      <c r="G40" s="12"/>
      <c r="H40" s="12"/>
      <c r="I40" s="12"/>
      <c r="J40" s="12"/>
      <c r="K40" s="12"/>
      <c r="L40" s="12"/>
      <c r="M40" s="12"/>
    </row>
    <row r="41" spans="2:17" x14ac:dyDescent="0.4">
      <c r="B41" s="302" t="s">
        <v>504</v>
      </c>
      <c r="C41" s="302"/>
      <c r="D41" s="302"/>
      <c r="E41" s="302"/>
      <c r="F41" s="302"/>
      <c r="G41" s="302"/>
      <c r="H41" s="302"/>
      <c r="I41" s="302"/>
      <c r="J41" s="302"/>
      <c r="K41" s="302"/>
      <c r="L41" s="302"/>
      <c r="M41" s="302"/>
      <c r="N41" s="302"/>
      <c r="O41" s="302"/>
      <c r="P41" s="302"/>
      <c r="Q41" s="302"/>
    </row>
    <row r="43" spans="2:17" x14ac:dyDescent="0.4">
      <c r="B43" s="73" t="s">
        <v>150</v>
      </c>
      <c r="C43" s="60" t="s">
        <v>294</v>
      </c>
    </row>
    <row r="45" spans="2:17" x14ac:dyDescent="0.4">
      <c r="C45" s="46" t="s">
        <v>246</v>
      </c>
      <c r="D45" s="137"/>
      <c r="E45" s="137" t="s">
        <v>74</v>
      </c>
      <c r="F45" s="137"/>
      <c r="G45" s="137">
        <f>G20</f>
        <v>1900</v>
      </c>
      <c r="H45" s="137">
        <f>G45+1</f>
        <v>1901</v>
      </c>
      <c r="I45" s="137">
        <f t="shared" ref="I45:K45" si="13">H45+1</f>
        <v>1902</v>
      </c>
      <c r="J45" s="137">
        <f t="shared" si="13"/>
        <v>1903</v>
      </c>
      <c r="K45" s="137">
        <f t="shared" si="13"/>
        <v>1904</v>
      </c>
      <c r="L45" s="12"/>
      <c r="M45" s="41" t="s">
        <v>136</v>
      </c>
    </row>
    <row r="46" spans="2:17" x14ac:dyDescent="0.4">
      <c r="C46" s="17" t="s">
        <v>43</v>
      </c>
      <c r="D46" s="12"/>
      <c r="E46" s="148"/>
      <c r="F46" s="27"/>
      <c r="G46" s="25"/>
      <c r="H46" s="191">
        <f>G46*(1+$E$46)</f>
        <v>0</v>
      </c>
      <c r="I46" s="191">
        <f t="shared" ref="I46:K46" si="14">H46*(1+$E$46)</f>
        <v>0</v>
      </c>
      <c r="J46" s="191">
        <f t="shared" si="14"/>
        <v>0</v>
      </c>
      <c r="K46" s="191">
        <f t="shared" si="14"/>
        <v>0</v>
      </c>
      <c r="L46" s="12"/>
      <c r="M46" s="298"/>
      <c r="N46" s="300"/>
      <c r="O46" s="300"/>
      <c r="P46" s="300"/>
      <c r="Q46" s="300"/>
    </row>
    <row r="47" spans="2:17" x14ac:dyDescent="0.4">
      <c r="C47" s="80" t="s">
        <v>428</v>
      </c>
      <c r="D47" s="12"/>
      <c r="E47" s="148"/>
      <c r="F47" s="27"/>
      <c r="G47" s="25"/>
      <c r="H47" s="191">
        <f>G47*(1+$E$47)</f>
        <v>0</v>
      </c>
      <c r="I47" s="191">
        <f t="shared" ref="I47:K47" si="15">H47*(1+$E$47)</f>
        <v>0</v>
      </c>
      <c r="J47" s="191">
        <f t="shared" si="15"/>
        <v>0</v>
      </c>
      <c r="K47" s="191">
        <f t="shared" si="15"/>
        <v>0</v>
      </c>
      <c r="L47" s="12"/>
      <c r="M47" s="300"/>
      <c r="N47" s="300"/>
      <c r="O47" s="300"/>
      <c r="P47" s="300"/>
      <c r="Q47" s="300"/>
    </row>
    <row r="48" spans="2:17" x14ac:dyDescent="0.4">
      <c r="C48" s="17" t="s">
        <v>111</v>
      </c>
      <c r="D48" s="12"/>
      <c r="E48" s="148"/>
      <c r="F48" s="27"/>
      <c r="G48" s="25"/>
      <c r="H48" s="191">
        <f>G48*(1+$E$48)</f>
        <v>0</v>
      </c>
      <c r="I48" s="191">
        <f t="shared" ref="I48:K48" si="16">H48*(1+$E$48)</f>
        <v>0</v>
      </c>
      <c r="J48" s="191">
        <f t="shared" si="16"/>
        <v>0</v>
      </c>
      <c r="K48" s="191">
        <f t="shared" si="16"/>
        <v>0</v>
      </c>
      <c r="L48" s="12"/>
      <c r="M48" s="300"/>
      <c r="N48" s="300"/>
      <c r="O48" s="300"/>
      <c r="P48" s="300"/>
      <c r="Q48" s="300"/>
    </row>
    <row r="49" spans="3:17" x14ac:dyDescent="0.4">
      <c r="C49" s="61" t="s">
        <v>247</v>
      </c>
      <c r="D49" s="12"/>
      <c r="E49" s="148"/>
      <c r="F49" s="27"/>
      <c r="G49" s="25"/>
      <c r="H49" s="191">
        <f>G49*(1+$E$49)</f>
        <v>0</v>
      </c>
      <c r="I49" s="191">
        <f t="shared" ref="I49:K49" si="17">H49*(1+$E$49)</f>
        <v>0</v>
      </c>
      <c r="J49" s="191">
        <f t="shared" si="17"/>
        <v>0</v>
      </c>
      <c r="K49" s="191">
        <f t="shared" si="17"/>
        <v>0</v>
      </c>
      <c r="L49" s="12"/>
      <c r="M49" s="300"/>
      <c r="N49" s="300"/>
      <c r="O49" s="300"/>
      <c r="P49" s="300"/>
      <c r="Q49" s="300"/>
    </row>
    <row r="50" spans="3:17" x14ac:dyDescent="0.4">
      <c r="C50" s="17" t="s">
        <v>44</v>
      </c>
      <c r="D50" s="12"/>
      <c r="E50" s="148"/>
      <c r="F50" s="27"/>
      <c r="G50" s="25"/>
      <c r="H50" s="191">
        <f>G50*(1+$E$50)</f>
        <v>0</v>
      </c>
      <c r="I50" s="191">
        <f t="shared" ref="I50:K50" si="18">H50*(1+$E$50)</f>
        <v>0</v>
      </c>
      <c r="J50" s="191">
        <f t="shared" si="18"/>
        <v>0</v>
      </c>
      <c r="K50" s="191">
        <f t="shared" si="18"/>
        <v>0</v>
      </c>
      <c r="L50" s="12"/>
      <c r="M50" s="300"/>
      <c r="N50" s="300"/>
      <c r="O50" s="300"/>
      <c r="P50" s="300"/>
      <c r="Q50" s="300"/>
    </row>
    <row r="51" spans="3:17" x14ac:dyDescent="0.4">
      <c r="C51" s="61" t="s">
        <v>248</v>
      </c>
      <c r="D51" s="12"/>
      <c r="E51" s="148"/>
      <c r="F51" s="27"/>
      <c r="G51" s="25"/>
      <c r="H51" s="191">
        <f>G51*(1+$E$51)</f>
        <v>0</v>
      </c>
      <c r="I51" s="191">
        <f t="shared" ref="I51:K51" si="19">H51*(1+$E$51)</f>
        <v>0</v>
      </c>
      <c r="J51" s="191">
        <f t="shared" si="19"/>
        <v>0</v>
      </c>
      <c r="K51" s="191">
        <f t="shared" si="19"/>
        <v>0</v>
      </c>
      <c r="L51" s="12"/>
      <c r="M51" s="300"/>
      <c r="N51" s="300"/>
      <c r="O51" s="300"/>
      <c r="P51" s="300"/>
      <c r="Q51" s="300"/>
    </row>
    <row r="52" spans="3:17" x14ac:dyDescent="0.4">
      <c r="C52" s="296" t="s">
        <v>47</v>
      </c>
      <c r="D52" s="12"/>
      <c r="E52" s="148"/>
      <c r="F52" s="27"/>
      <c r="G52" s="25"/>
      <c r="H52" s="191">
        <f>G52*(1+$E$52)</f>
        <v>0</v>
      </c>
      <c r="I52" s="191">
        <f t="shared" ref="I52:K52" si="20">H52*(1+$E$52)</f>
        <v>0</v>
      </c>
      <c r="J52" s="191">
        <f t="shared" si="20"/>
        <v>0</v>
      </c>
      <c r="K52" s="191">
        <f t="shared" si="20"/>
        <v>0</v>
      </c>
      <c r="L52" s="12"/>
      <c r="M52" s="300"/>
      <c r="N52" s="300"/>
      <c r="O52" s="300"/>
      <c r="P52" s="300"/>
      <c r="Q52" s="300"/>
    </row>
    <row r="53" spans="3:17" x14ac:dyDescent="0.4">
      <c r="C53" s="296" t="s">
        <v>47</v>
      </c>
      <c r="D53" s="12"/>
      <c r="E53" s="148"/>
      <c r="F53" s="27"/>
      <c r="G53" s="25"/>
      <c r="H53" s="191">
        <f>G53*(1+$E$53)</f>
        <v>0</v>
      </c>
      <c r="I53" s="191">
        <f t="shared" ref="I53:K53" si="21">H53*(1+$E$53)</f>
        <v>0</v>
      </c>
      <c r="J53" s="191">
        <f t="shared" si="21"/>
        <v>0</v>
      </c>
      <c r="K53" s="191">
        <f t="shared" si="21"/>
        <v>0</v>
      </c>
      <c r="L53" s="12"/>
      <c r="M53" s="300"/>
      <c r="N53" s="300"/>
      <c r="O53" s="300"/>
      <c r="P53" s="300"/>
      <c r="Q53" s="300"/>
    </row>
    <row r="54" spans="3:17" x14ac:dyDescent="0.4">
      <c r="C54" s="296" t="s">
        <v>47</v>
      </c>
      <c r="D54" s="12"/>
      <c r="E54" s="148"/>
      <c r="F54" s="27"/>
      <c r="G54" s="25"/>
      <c r="H54" s="191">
        <f>G54*(1+$E$54)</f>
        <v>0</v>
      </c>
      <c r="I54" s="191">
        <f t="shared" ref="I54:K54" si="22">H54*(1+$E$54)</f>
        <v>0</v>
      </c>
      <c r="J54" s="191">
        <f t="shared" si="22"/>
        <v>0</v>
      </c>
      <c r="K54" s="191">
        <f t="shared" si="22"/>
        <v>0</v>
      </c>
      <c r="L54" s="12"/>
      <c r="M54" s="300"/>
      <c r="N54" s="300"/>
      <c r="O54" s="300"/>
      <c r="P54" s="300"/>
      <c r="Q54" s="300"/>
    </row>
    <row r="55" spans="3:17" x14ac:dyDescent="0.4">
      <c r="C55" s="297" t="s">
        <v>47</v>
      </c>
      <c r="D55" s="137"/>
      <c r="E55" s="150"/>
      <c r="F55" s="138"/>
      <c r="G55" s="139"/>
      <c r="H55" s="209">
        <f>G55*(1+$E$55)</f>
        <v>0</v>
      </c>
      <c r="I55" s="209">
        <f t="shared" ref="I55:K55" si="23">H55*(1+$E$55)</f>
        <v>0</v>
      </c>
      <c r="J55" s="209">
        <f t="shared" si="23"/>
        <v>0</v>
      </c>
      <c r="K55" s="209">
        <f t="shared" si="23"/>
        <v>0</v>
      </c>
      <c r="L55" s="12"/>
      <c r="M55" s="300"/>
      <c r="N55" s="300"/>
      <c r="O55" s="300"/>
      <c r="P55" s="300"/>
      <c r="Q55" s="300"/>
    </row>
    <row r="56" spans="3:17" x14ac:dyDescent="0.4">
      <c r="C56" s="60" t="s">
        <v>249</v>
      </c>
      <c r="D56" s="12"/>
      <c r="E56" s="12"/>
      <c r="F56" s="12"/>
      <c r="G56" s="208">
        <f>SUM(G46:G55)</f>
        <v>0</v>
      </c>
      <c r="H56" s="208">
        <f t="shared" ref="H56:K56" si="24">SUM(H46:H55)</f>
        <v>0</v>
      </c>
      <c r="I56" s="208">
        <f t="shared" si="24"/>
        <v>0</v>
      </c>
      <c r="J56" s="208">
        <f t="shared" si="24"/>
        <v>0</v>
      </c>
      <c r="K56" s="208">
        <f t="shared" si="24"/>
        <v>0</v>
      </c>
      <c r="L56" s="12"/>
      <c r="M56" s="12"/>
    </row>
    <row r="57" spans="3:17" x14ac:dyDescent="0.4">
      <c r="C57" s="12"/>
      <c r="D57" s="12"/>
      <c r="E57" s="12"/>
      <c r="F57" s="12"/>
      <c r="G57" s="28"/>
      <c r="H57" s="28"/>
      <c r="I57" s="28"/>
      <c r="J57" s="28"/>
      <c r="K57" s="28"/>
      <c r="L57" s="12"/>
      <c r="M57" s="12"/>
    </row>
    <row r="58" spans="3:17" x14ac:dyDescent="0.4">
      <c r="C58" s="12"/>
      <c r="D58" s="12"/>
      <c r="E58" s="12"/>
      <c r="F58" s="12"/>
      <c r="G58" s="28"/>
      <c r="H58" s="28"/>
      <c r="I58" s="28"/>
      <c r="J58" s="28"/>
      <c r="K58" s="28"/>
      <c r="L58" s="12"/>
      <c r="M58" s="12"/>
    </row>
    <row r="59" spans="3:17" x14ac:dyDescent="0.4">
      <c r="C59" s="46" t="s">
        <v>250</v>
      </c>
      <c r="D59" s="137"/>
      <c r="E59" s="137" t="s">
        <v>74</v>
      </c>
      <c r="F59" s="137"/>
      <c r="G59" s="137">
        <f>G20</f>
        <v>1900</v>
      </c>
      <c r="H59" s="137">
        <f>G59+1</f>
        <v>1901</v>
      </c>
      <c r="I59" s="137">
        <f t="shared" ref="I59:K59" si="25">H59+1</f>
        <v>1902</v>
      </c>
      <c r="J59" s="137">
        <f t="shared" si="25"/>
        <v>1903</v>
      </c>
      <c r="K59" s="137">
        <f t="shared" si="25"/>
        <v>1904</v>
      </c>
      <c r="L59" s="12"/>
      <c r="M59" s="41" t="s">
        <v>136</v>
      </c>
    </row>
    <row r="60" spans="3:17" x14ac:dyDescent="0.4">
      <c r="C60" s="17" t="s">
        <v>45</v>
      </c>
      <c r="D60" s="12"/>
      <c r="E60" s="151"/>
      <c r="F60" s="27"/>
      <c r="G60" s="25"/>
      <c r="H60" s="191">
        <f>G60*(1+$E$60)</f>
        <v>0</v>
      </c>
      <c r="I60" s="191">
        <f t="shared" ref="I60:K60" si="26">H60*(1+$E$60)</f>
        <v>0</v>
      </c>
      <c r="J60" s="191">
        <f t="shared" si="26"/>
        <v>0</v>
      </c>
      <c r="K60" s="191">
        <f t="shared" si="26"/>
        <v>0</v>
      </c>
      <c r="L60" s="12"/>
      <c r="M60" s="298"/>
      <c r="N60" s="300"/>
      <c r="O60" s="300"/>
      <c r="P60" s="300"/>
      <c r="Q60" s="300"/>
    </row>
    <row r="61" spans="3:17" x14ac:dyDescent="0.4">
      <c r="C61" s="61" t="s">
        <v>251</v>
      </c>
      <c r="D61" s="12"/>
      <c r="E61" s="151"/>
      <c r="F61" s="27"/>
      <c r="G61" s="25"/>
      <c r="H61" s="191">
        <f>G61*(1+$E$61)</f>
        <v>0</v>
      </c>
      <c r="I61" s="191">
        <f t="shared" ref="I61:J61" si="27">H61*(1+$E$61)</f>
        <v>0</v>
      </c>
      <c r="J61" s="191">
        <f t="shared" si="27"/>
        <v>0</v>
      </c>
      <c r="K61" s="191">
        <f>J61*(1+$E$61)</f>
        <v>0</v>
      </c>
      <c r="L61" s="12"/>
      <c r="M61" s="300"/>
      <c r="N61" s="300"/>
      <c r="O61" s="300"/>
      <c r="P61" s="300"/>
      <c r="Q61" s="300"/>
    </row>
    <row r="62" spans="3:17" x14ac:dyDescent="0.4">
      <c r="C62" s="17" t="s">
        <v>46</v>
      </c>
      <c r="D62" s="12"/>
      <c r="E62" s="151"/>
      <c r="F62" s="27"/>
      <c r="G62" s="25"/>
      <c r="H62" s="191">
        <f>G62*(1+$E$62)</f>
        <v>0</v>
      </c>
      <c r="I62" s="191">
        <f t="shared" ref="I62:K62" si="28">H62*(1+$E$62)</f>
        <v>0</v>
      </c>
      <c r="J62" s="191">
        <f t="shared" si="28"/>
        <v>0</v>
      </c>
      <c r="K62" s="191">
        <f t="shared" si="28"/>
        <v>0</v>
      </c>
      <c r="L62" s="12"/>
      <c r="M62" s="300"/>
      <c r="N62" s="300"/>
      <c r="O62" s="300"/>
      <c r="P62" s="300"/>
      <c r="Q62" s="300"/>
    </row>
    <row r="63" spans="3:17" x14ac:dyDescent="0.4">
      <c r="C63" s="296" t="s">
        <v>47</v>
      </c>
      <c r="D63" s="12"/>
      <c r="E63" s="151"/>
      <c r="F63" s="27"/>
      <c r="G63" s="25"/>
      <c r="H63" s="191">
        <f>G63*(1+$E$63)</f>
        <v>0</v>
      </c>
      <c r="I63" s="191">
        <f t="shared" ref="I63:K63" si="29">H63*(1+$E$63)</f>
        <v>0</v>
      </c>
      <c r="J63" s="191">
        <f t="shared" si="29"/>
        <v>0</v>
      </c>
      <c r="K63" s="191">
        <f t="shared" si="29"/>
        <v>0</v>
      </c>
      <c r="L63" s="12"/>
      <c r="M63" s="300"/>
      <c r="N63" s="300"/>
      <c r="O63" s="300"/>
      <c r="P63" s="300"/>
      <c r="Q63" s="300"/>
    </row>
    <row r="64" spans="3:17" x14ac:dyDescent="0.4">
      <c r="C64" s="296" t="s">
        <v>47</v>
      </c>
      <c r="D64" s="12"/>
      <c r="E64" s="151"/>
      <c r="F64" s="27"/>
      <c r="G64" s="25"/>
      <c r="H64" s="191">
        <f>G64*(1+$E$64)</f>
        <v>0</v>
      </c>
      <c r="I64" s="191">
        <f t="shared" ref="I64:K64" si="30">H64*(1+$E$64)</f>
        <v>0</v>
      </c>
      <c r="J64" s="191">
        <f t="shared" si="30"/>
        <v>0</v>
      </c>
      <c r="K64" s="191">
        <f t="shared" si="30"/>
        <v>0</v>
      </c>
      <c r="L64" s="12"/>
      <c r="M64" s="300"/>
      <c r="N64" s="300"/>
      <c r="O64" s="300"/>
      <c r="P64" s="300"/>
      <c r="Q64" s="300"/>
    </row>
    <row r="65" spans="2:19" x14ac:dyDescent="0.4">
      <c r="C65" s="296" t="s">
        <v>47</v>
      </c>
      <c r="D65" s="12"/>
      <c r="E65" s="151"/>
      <c r="F65" s="27"/>
      <c r="G65" s="25"/>
      <c r="H65" s="191">
        <f>G65*(1+$E$65)</f>
        <v>0</v>
      </c>
      <c r="I65" s="191">
        <f t="shared" ref="I65:K65" si="31">H65*(1+$E$65)</f>
        <v>0</v>
      </c>
      <c r="J65" s="191">
        <f t="shared" si="31"/>
        <v>0</v>
      </c>
      <c r="K65" s="191">
        <f t="shared" si="31"/>
        <v>0</v>
      </c>
      <c r="L65" s="12"/>
      <c r="M65" s="300"/>
      <c r="N65" s="300"/>
      <c r="O65" s="300"/>
      <c r="P65" s="300"/>
      <c r="Q65" s="300"/>
    </row>
    <row r="66" spans="2:19" x14ac:dyDescent="0.4">
      <c r="C66" s="297" t="s">
        <v>47</v>
      </c>
      <c r="D66" s="137"/>
      <c r="E66" s="150"/>
      <c r="F66" s="138"/>
      <c r="G66" s="139"/>
      <c r="H66" s="209">
        <f>G66*(1+$E$66)</f>
        <v>0</v>
      </c>
      <c r="I66" s="209">
        <f t="shared" ref="I66:K66" si="32">H66*(1+$E$66)</f>
        <v>0</v>
      </c>
      <c r="J66" s="209">
        <f t="shared" si="32"/>
        <v>0</v>
      </c>
      <c r="K66" s="209">
        <f t="shared" si="32"/>
        <v>0</v>
      </c>
      <c r="L66" s="12"/>
      <c r="M66" s="300"/>
      <c r="N66" s="300"/>
      <c r="O66" s="300"/>
      <c r="P66" s="300"/>
      <c r="Q66" s="300"/>
    </row>
    <row r="67" spans="2:19" x14ac:dyDescent="0.4">
      <c r="C67" s="60" t="s">
        <v>252</v>
      </c>
      <c r="D67" s="12"/>
      <c r="E67" s="12"/>
      <c r="F67" s="12"/>
      <c r="G67" s="208">
        <f>SUM(G60:G66)</f>
        <v>0</v>
      </c>
      <c r="H67" s="208">
        <f t="shared" ref="H67:K67" si="33">G67*(1+$E$60)</f>
        <v>0</v>
      </c>
      <c r="I67" s="208">
        <f t="shared" si="33"/>
        <v>0</v>
      </c>
      <c r="J67" s="208">
        <f t="shared" si="33"/>
        <v>0</v>
      </c>
      <c r="K67" s="208">
        <f t="shared" si="33"/>
        <v>0</v>
      </c>
      <c r="L67" s="12"/>
      <c r="M67" s="300"/>
      <c r="N67" s="300"/>
      <c r="O67" s="300"/>
      <c r="P67" s="300"/>
      <c r="Q67" s="300"/>
    </row>
    <row r="68" spans="2:19" x14ac:dyDescent="0.4">
      <c r="C68" s="12"/>
      <c r="D68" s="12"/>
      <c r="E68" s="12"/>
      <c r="F68" s="12"/>
      <c r="G68" s="28"/>
      <c r="H68" s="28"/>
      <c r="I68" s="28"/>
      <c r="J68" s="28"/>
      <c r="K68" s="28"/>
      <c r="L68" s="12"/>
      <c r="M68" s="12"/>
    </row>
    <row r="69" spans="2:19" x14ac:dyDescent="0.4">
      <c r="C69" s="18" t="s">
        <v>429</v>
      </c>
      <c r="D69" s="12"/>
      <c r="E69" s="12"/>
      <c r="F69" s="12"/>
      <c r="G69" s="210">
        <f>G56+G67</f>
        <v>0</v>
      </c>
      <c r="H69" s="210">
        <f t="shared" ref="H69:K69" si="34">H56+H67</f>
        <v>0</v>
      </c>
      <c r="I69" s="210">
        <f t="shared" si="34"/>
        <v>0</v>
      </c>
      <c r="J69" s="210">
        <f t="shared" si="34"/>
        <v>0</v>
      </c>
      <c r="K69" s="210">
        <f t="shared" si="34"/>
        <v>0</v>
      </c>
      <c r="L69" s="12"/>
      <c r="M69" s="12"/>
    </row>
    <row r="70" spans="2:19" x14ac:dyDescent="0.4">
      <c r="C70" s="12"/>
      <c r="D70" s="12"/>
      <c r="E70" s="12"/>
      <c r="F70" s="12"/>
      <c r="G70" s="12"/>
      <c r="H70" s="12"/>
      <c r="I70" s="12"/>
      <c r="J70" s="12"/>
      <c r="K70" s="12"/>
      <c r="L70" s="12"/>
      <c r="M70" s="12"/>
    </row>
    <row r="71" spans="2:19" x14ac:dyDescent="0.4">
      <c r="B71" s="302" t="s">
        <v>505</v>
      </c>
      <c r="C71" s="302"/>
      <c r="D71" s="302"/>
      <c r="E71" s="302"/>
      <c r="F71" s="302"/>
      <c r="G71" s="302"/>
      <c r="H71" s="302"/>
      <c r="I71" s="302"/>
      <c r="J71" s="302"/>
      <c r="K71" s="302"/>
      <c r="L71" s="302"/>
      <c r="M71" s="302"/>
      <c r="N71" s="302"/>
      <c r="O71" s="302"/>
      <c r="P71" s="302"/>
      <c r="Q71" s="302"/>
    </row>
    <row r="72" spans="2:19" x14ac:dyDescent="0.4">
      <c r="C72" s="12"/>
      <c r="D72" s="12"/>
      <c r="E72" s="12"/>
      <c r="F72" s="12"/>
      <c r="L72" s="12"/>
      <c r="M72" s="12"/>
    </row>
    <row r="73" spans="2:19" x14ac:dyDescent="0.4">
      <c r="C73" s="18" t="s">
        <v>200</v>
      </c>
      <c r="D73" s="18"/>
      <c r="E73" s="18"/>
      <c r="F73" s="18"/>
      <c r="G73" s="210">
        <f>G39-G69</f>
        <v>0</v>
      </c>
      <c r="H73" s="210">
        <f>H39-H69</f>
        <v>0</v>
      </c>
      <c r="I73" s="210">
        <f>I39-I69</f>
        <v>0</v>
      </c>
      <c r="J73" s="210">
        <f>J39-J69</f>
        <v>0</v>
      </c>
      <c r="K73" s="210">
        <f>K39-K69</f>
        <v>0</v>
      </c>
      <c r="L73" s="12"/>
      <c r="M73" s="12"/>
    </row>
    <row r="74" spans="2:19" x14ac:dyDescent="0.4">
      <c r="C74" s="60" t="s">
        <v>358</v>
      </c>
      <c r="D74" s="12"/>
      <c r="E74" s="12"/>
      <c r="F74" s="12"/>
      <c r="G74" s="211">
        <f>'07. Debt Assumptions'!D40</f>
        <v>0</v>
      </c>
      <c r="H74" s="211">
        <f>'07. Debt Assumptions'!E40</f>
        <v>0</v>
      </c>
      <c r="I74" s="211">
        <f>'07. Debt Assumptions'!F40</f>
        <v>0</v>
      </c>
      <c r="J74" s="211">
        <f>'07. Debt Assumptions'!G40</f>
        <v>0</v>
      </c>
      <c r="K74" s="211">
        <f>'07. Debt Assumptions'!H40</f>
        <v>0</v>
      </c>
      <c r="L74" s="12"/>
      <c r="M74" s="12"/>
    </row>
    <row r="75" spans="2:19" x14ac:dyDescent="0.4">
      <c r="C75" s="78" t="s">
        <v>430</v>
      </c>
      <c r="D75" s="12"/>
      <c r="E75" s="12"/>
      <c r="F75" s="12"/>
      <c r="G75" s="212">
        <f>G73-G74</f>
        <v>0</v>
      </c>
      <c r="H75" s="212">
        <f t="shared" ref="H75:K75" si="35">H73-H74</f>
        <v>0</v>
      </c>
      <c r="I75" s="212">
        <f t="shared" si="35"/>
        <v>0</v>
      </c>
      <c r="J75" s="212">
        <f t="shared" si="35"/>
        <v>0</v>
      </c>
      <c r="K75" s="212">
        <f t="shared" si="35"/>
        <v>0</v>
      </c>
      <c r="L75" s="12"/>
      <c r="M75" s="12"/>
    </row>
    <row r="76" spans="2:19" x14ac:dyDescent="0.4">
      <c r="C76" s="60" t="s">
        <v>253</v>
      </c>
      <c r="D76" s="12"/>
      <c r="E76" s="12"/>
      <c r="F76" s="12"/>
      <c r="G76" s="213" t="str">
        <f>(IFERROR(G73/G74,"-"))</f>
        <v>-</v>
      </c>
      <c r="H76" s="213" t="str">
        <f t="shared" ref="H76:K76" si="36">(IFERROR(H73/H74,"-"))</f>
        <v>-</v>
      </c>
      <c r="I76" s="213" t="str">
        <f t="shared" si="36"/>
        <v>-</v>
      </c>
      <c r="J76" s="213" t="str">
        <f t="shared" si="36"/>
        <v>-</v>
      </c>
      <c r="K76" s="213" t="str">
        <f t="shared" si="36"/>
        <v>-</v>
      </c>
      <c r="L76" s="12"/>
      <c r="M76" s="12"/>
    </row>
    <row r="77" spans="2:19" x14ac:dyDescent="0.4">
      <c r="C77" s="60"/>
      <c r="D77" s="12"/>
      <c r="E77" s="12"/>
      <c r="F77" s="12"/>
      <c r="G77" s="12"/>
      <c r="H77" s="12"/>
      <c r="I77" s="12"/>
      <c r="J77" s="12"/>
      <c r="K77" s="12"/>
      <c r="L77" s="12"/>
      <c r="M77" s="12"/>
      <c r="S77" s="3"/>
    </row>
    <row r="78" spans="2:19" x14ac:dyDescent="0.4">
      <c r="C78" s="60" t="s">
        <v>254</v>
      </c>
      <c r="D78" s="12"/>
      <c r="E78" s="12"/>
      <c r="F78" s="12"/>
      <c r="G78" s="214" t="str">
        <f>'07. Debt Assumptions'!D69</f>
        <v>-</v>
      </c>
      <c r="H78" s="214" t="str">
        <f>'07. Debt Assumptions'!E69</f>
        <v>-</v>
      </c>
      <c r="I78" s="214" t="str">
        <f>'07. Debt Assumptions'!F69</f>
        <v>-</v>
      </c>
      <c r="J78" s="214" t="str">
        <f>'07. Debt Assumptions'!G69</f>
        <v>-</v>
      </c>
      <c r="K78" s="214" t="str">
        <f>'07. Debt Assumptions'!H69</f>
        <v>-</v>
      </c>
      <c r="L78" s="12"/>
      <c r="M78" s="12"/>
    </row>
    <row r="79" spans="2:19" x14ac:dyDescent="0.4">
      <c r="C79" s="60" t="s">
        <v>301</v>
      </c>
      <c r="D79" s="12"/>
      <c r="E79" s="12"/>
      <c r="F79" s="12"/>
      <c r="G79" s="213" t="str">
        <f>(IFERROR(G75/G78,"-"))</f>
        <v>-</v>
      </c>
      <c r="H79" s="213" t="str">
        <f t="shared" ref="H79:K79" si="37">(IFERROR(H75/H78,"-"))</f>
        <v>-</v>
      </c>
      <c r="I79" s="213" t="str">
        <f t="shared" si="37"/>
        <v>-</v>
      </c>
      <c r="J79" s="213" t="str">
        <f t="shared" si="37"/>
        <v>-</v>
      </c>
      <c r="K79" s="213" t="str">
        <f t="shared" si="37"/>
        <v>-</v>
      </c>
      <c r="L79" s="12"/>
      <c r="M79" s="12"/>
    </row>
    <row r="80" spans="2:19" x14ac:dyDescent="0.4">
      <c r="D80" s="12"/>
      <c r="E80" s="12"/>
      <c r="F80" s="12"/>
      <c r="L80" s="12"/>
      <c r="M80" s="12"/>
    </row>
    <row r="81" spans="2:17" x14ac:dyDescent="0.4">
      <c r="B81" s="302" t="s">
        <v>506</v>
      </c>
      <c r="C81" s="302"/>
      <c r="D81" s="302"/>
      <c r="E81" s="302"/>
      <c r="F81" s="302"/>
      <c r="G81" s="302"/>
      <c r="H81" s="302"/>
      <c r="I81" s="302"/>
      <c r="J81" s="302"/>
      <c r="K81" s="302"/>
      <c r="L81" s="302"/>
      <c r="M81" s="302"/>
      <c r="N81" s="302"/>
      <c r="O81" s="302"/>
      <c r="P81" s="302"/>
      <c r="Q81" s="302"/>
    </row>
    <row r="82" spans="2:17" x14ac:dyDescent="0.4">
      <c r="F82" s="12"/>
      <c r="G82" s="12"/>
      <c r="H82" s="12"/>
      <c r="I82" s="12"/>
      <c r="J82" s="12"/>
      <c r="K82" s="12"/>
      <c r="L82" s="12"/>
      <c r="M82" s="12"/>
    </row>
    <row r="83" spans="2:17" ht="82.5" customHeight="1" x14ac:dyDescent="0.4">
      <c r="B83" s="73" t="s">
        <v>150</v>
      </c>
      <c r="C83" s="190" t="s">
        <v>119</v>
      </c>
      <c r="D83" s="12"/>
      <c r="E83" s="298"/>
      <c r="F83" s="300"/>
      <c r="G83" s="300"/>
      <c r="H83" s="300"/>
      <c r="I83" s="300"/>
      <c r="J83" s="300"/>
      <c r="K83" s="300"/>
      <c r="L83" s="300"/>
      <c r="M83" s="300"/>
      <c r="N83" s="300"/>
      <c r="O83" s="300"/>
      <c r="P83" s="300"/>
      <c r="Q83" s="300"/>
    </row>
  </sheetData>
  <phoneticPr fontId="12"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C7E24859BE7E459EF6CC53CD6402B6" ma:contentTypeVersion="5" ma:contentTypeDescription="Create a new document." ma:contentTypeScope="" ma:versionID="d7a9cf28961089df088d2c9fba4c6079">
  <xsd:schema xmlns:xsd="http://www.w3.org/2001/XMLSchema" xmlns:xs="http://www.w3.org/2001/XMLSchema" xmlns:p="http://schemas.microsoft.com/office/2006/metadata/properties" xmlns:ns1="http://schemas.microsoft.com/sharepoint/v3" targetNamespace="http://schemas.microsoft.com/office/2006/metadata/properties" ma:root="true" ma:fieldsID="a8123a058f601bc60c0a3c779aba9d4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7CC75AA-D9A1-486A-AB86-7DA182BC124D}"/>
</file>

<file path=customXml/itemProps2.xml><?xml version="1.0" encoding="utf-8"?>
<ds:datastoreItem xmlns:ds="http://schemas.openxmlformats.org/officeDocument/2006/customXml" ds:itemID="{1B9FD0A9-6454-4EC7-95C4-5C2F4E18AC1B}"/>
</file>

<file path=customXml/itemProps3.xml><?xml version="1.0" encoding="utf-8"?>
<ds:datastoreItem xmlns:ds="http://schemas.openxmlformats.org/officeDocument/2006/customXml" ds:itemID="{8C7367CD-0FAE-4203-9778-B4B0C31EC3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01. General Information</vt:lpstr>
      <vt:lpstr>02. Features and Amenities</vt:lpstr>
      <vt:lpstr>03. Market Study</vt:lpstr>
      <vt:lpstr>04. Project Timeline</vt:lpstr>
      <vt:lpstr>05. Site Characteristics</vt:lpstr>
      <vt:lpstr>06. Sources and Uses</vt:lpstr>
      <vt:lpstr>07. Debt Assumptions</vt:lpstr>
      <vt:lpstr>08. Set Asides and Revenues</vt:lpstr>
      <vt:lpstr>09. Operating Cash Flow</vt:lpstr>
      <vt:lpstr>10. Supplemental Materials</vt:lpstr>
      <vt:lpstr>Tabulation and Scorecard</vt:lpstr>
      <vt:lpstr>89. Administrative</vt:lpstr>
      <vt:lpstr>'04. Project Timeline'!Print_Area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rreodica</dc:creator>
  <cp:lastModifiedBy>Ralston Reodica</cp:lastModifiedBy>
  <dcterms:created xsi:type="dcterms:W3CDTF">2015-06-05T18:17:20Z</dcterms:created>
  <dcterms:modified xsi:type="dcterms:W3CDTF">2026-06-18T16:17:33Z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0x0101003DC7E24859BE7E459EF6CC53CD6402B6</vt:lpwstr>
  </property>
</Properties>
</file>